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30" windowWidth="13800" windowHeight="11340" activeTab="1"/>
  </bookViews>
  <sheets>
    <sheet name="남초,여초" sheetId="17" r:id="rId1"/>
    <sheet name="남중" sheetId="14" r:id="rId2"/>
    <sheet name="여중" sheetId="15" r:id="rId3"/>
    <sheet name="중 1학년부 " sheetId="16" r:id="rId4"/>
    <sheet name="남고" sheetId="11" r:id="rId5"/>
    <sheet name="여고" sheetId="12" r:id="rId6"/>
    <sheet name="고 1학년부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xlnm.Print_Area" localSheetId="6">'고 1학년부'!$A$1:$Z$35</definedName>
    <definedName name="_xlnm.Print_Area" localSheetId="1">남중!$A$1:$Z$33</definedName>
    <definedName name="_xlnm.Print_Area" localSheetId="0">'남초,여초'!$A$1:$Z$39</definedName>
    <definedName name="_xlnm.Print_Area" localSheetId="2">여중!$A$1:$Z$35</definedName>
    <definedName name="_xlnm.Print_Area" localSheetId="3">'중 1학년부 '!$A$1:$Z$27</definedName>
  </definedNames>
  <calcPr calcId="124519"/>
</workbook>
</file>

<file path=xl/calcChain.xml><?xml version="1.0" encoding="utf-8"?>
<calcChain xmlns="http://schemas.openxmlformats.org/spreadsheetml/2006/main">
  <c r="W14" i="16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Y13"/>
  <c r="Z12"/>
  <c r="Y12"/>
  <c r="X12"/>
  <c r="V13"/>
  <c r="W12"/>
  <c r="V12"/>
  <c r="U12"/>
  <c r="S13"/>
  <c r="T12"/>
  <c r="S12"/>
  <c r="R12"/>
  <c r="P13"/>
  <c r="Q12"/>
  <c r="P12"/>
  <c r="O12"/>
  <c r="M13"/>
  <c r="N12"/>
  <c r="M12"/>
  <c r="L12"/>
  <c r="J13"/>
  <c r="K12"/>
  <c r="J12"/>
  <c r="I12"/>
  <c r="H12"/>
  <c r="G13"/>
  <c r="G12"/>
  <c r="F12"/>
  <c r="D13"/>
  <c r="E12"/>
  <c r="D12"/>
  <c r="C12"/>
  <c r="S24" i="14" l="1"/>
  <c r="R24"/>
  <c r="F37" i="17" l="1"/>
  <c r="C37"/>
  <c r="H36"/>
  <c r="G36"/>
  <c r="E36"/>
  <c r="D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Y34"/>
  <c r="V34"/>
  <c r="S34"/>
  <c r="P34"/>
  <c r="M34"/>
  <c r="J34"/>
  <c r="G34"/>
  <c r="D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K32"/>
  <c r="J32"/>
  <c r="I32"/>
  <c r="H32"/>
  <c r="G32"/>
  <c r="F32"/>
  <c r="E32"/>
  <c r="D32"/>
  <c r="C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D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D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D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L19"/>
  <c r="I19"/>
  <c r="F19"/>
  <c r="C19"/>
  <c r="N18"/>
  <c r="M18"/>
  <c r="K18"/>
  <c r="J18"/>
  <c r="H18"/>
  <c r="G18"/>
  <c r="E18"/>
  <c r="D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Y16"/>
  <c r="V16"/>
  <c r="S16"/>
  <c r="P16"/>
  <c r="M16"/>
  <c r="J16"/>
  <c r="G16"/>
  <c r="D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D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D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Z26" i="16" l="1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Y25"/>
  <c r="V25"/>
  <c r="S25"/>
  <c r="P25"/>
  <c r="M25"/>
  <c r="J25"/>
  <c r="G25"/>
  <c r="D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D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D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K32" i="15"/>
  <c r="J32"/>
  <c r="I32"/>
  <c r="H32"/>
  <c r="G32"/>
  <c r="F32"/>
  <c r="E32"/>
  <c r="D32"/>
  <c r="C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Y28"/>
  <c r="V28"/>
  <c r="S28"/>
  <c r="P28"/>
  <c r="M28"/>
  <c r="J28"/>
  <c r="G28"/>
  <c r="D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Y26"/>
  <c r="V26"/>
  <c r="S26"/>
  <c r="P26"/>
  <c r="M26"/>
  <c r="J26"/>
  <c r="G26"/>
  <c r="D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R21"/>
  <c r="O21"/>
  <c r="L21"/>
  <c r="I21"/>
  <c r="F21"/>
  <c r="C21"/>
  <c r="T20"/>
  <c r="S20"/>
  <c r="Q20"/>
  <c r="P20"/>
  <c r="N20"/>
  <c r="M20"/>
  <c r="K20"/>
  <c r="J20"/>
  <c r="H20"/>
  <c r="G20"/>
  <c r="E20"/>
  <c r="D20"/>
  <c r="R19"/>
  <c r="O19"/>
  <c r="L19"/>
  <c r="I19"/>
  <c r="F19"/>
  <c r="C19"/>
  <c r="T18"/>
  <c r="S18"/>
  <c r="Q18"/>
  <c r="P18"/>
  <c r="N18"/>
  <c r="M18"/>
  <c r="K18"/>
  <c r="J18"/>
  <c r="H18"/>
  <c r="G18"/>
  <c r="E18"/>
  <c r="D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D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D10"/>
  <c r="T9"/>
  <c r="S9"/>
  <c r="R9"/>
  <c r="Q9"/>
  <c r="P9"/>
  <c r="O9"/>
  <c r="N9"/>
  <c r="M9"/>
  <c r="L9"/>
  <c r="K9"/>
  <c r="J9"/>
  <c r="I9"/>
  <c r="H9"/>
  <c r="G9"/>
  <c r="F9"/>
  <c r="E9"/>
  <c r="D9"/>
  <c r="C9"/>
  <c r="D8"/>
  <c r="T7"/>
  <c r="S7"/>
  <c r="R7"/>
  <c r="Q7"/>
  <c r="P7"/>
  <c r="O7"/>
  <c r="N7"/>
  <c r="M7"/>
  <c r="L7"/>
  <c r="K7"/>
  <c r="J7"/>
  <c r="I7"/>
  <c r="H7"/>
  <c r="G7"/>
  <c r="F7"/>
  <c r="E7"/>
  <c r="D7"/>
  <c r="C7"/>
  <c r="N31" i="14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Y27"/>
  <c r="V27"/>
  <c r="S27"/>
  <c r="P27"/>
  <c r="M27"/>
  <c r="J27"/>
  <c r="G27"/>
  <c r="D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Y25"/>
  <c r="V25"/>
  <c r="S25"/>
  <c r="P25"/>
  <c r="M25"/>
  <c r="J25"/>
  <c r="G25"/>
  <c r="D25"/>
  <c r="Z24"/>
  <c r="Y24"/>
  <c r="X24"/>
  <c r="W24"/>
  <c r="V24"/>
  <c r="U24"/>
  <c r="T24"/>
  <c r="Q24"/>
  <c r="P24"/>
  <c r="O24"/>
  <c r="N24"/>
  <c r="M24"/>
  <c r="L24"/>
  <c r="K24"/>
  <c r="J24"/>
  <c r="I24"/>
  <c r="H24"/>
  <c r="G24"/>
  <c r="F24"/>
  <c r="E24"/>
  <c r="D24"/>
  <c r="C24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R21"/>
  <c r="O21"/>
  <c r="L21"/>
  <c r="I21"/>
  <c r="F21"/>
  <c r="C21"/>
  <c r="T20"/>
  <c r="S20"/>
  <c r="Q20"/>
  <c r="P20"/>
  <c r="N20"/>
  <c r="M20"/>
  <c r="K20"/>
  <c r="J20"/>
  <c r="H20"/>
  <c r="G20"/>
  <c r="E20"/>
  <c r="D20"/>
  <c r="R19"/>
  <c r="O19"/>
  <c r="L19"/>
  <c r="I19"/>
  <c r="F19"/>
  <c r="C19"/>
  <c r="T18"/>
  <c r="S18"/>
  <c r="Q18"/>
  <c r="P18"/>
  <c r="N18"/>
  <c r="M18"/>
  <c r="K18"/>
  <c r="J18"/>
  <c r="H18"/>
  <c r="G18"/>
  <c r="E18"/>
  <c r="D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D16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D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31" i="13" l="1"/>
  <c r="M31"/>
  <c r="L31"/>
  <c r="K31"/>
  <c r="J31"/>
  <c r="I31"/>
  <c r="H31"/>
  <c r="G31"/>
  <c r="F31"/>
  <c r="E31"/>
  <c r="D31"/>
  <c r="C31"/>
  <c r="Z12" l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23" i="11" l="1"/>
  <c r="D22"/>
  <c r="E22"/>
  <c r="Z31" l="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R23" l="1"/>
  <c r="T22"/>
  <c r="S22"/>
  <c r="O23"/>
  <c r="Q22"/>
  <c r="P22"/>
  <c r="L23"/>
  <c r="N22"/>
  <c r="M22"/>
  <c r="I23"/>
  <c r="K22"/>
  <c r="J22"/>
  <c r="F23"/>
  <c r="H22"/>
  <c r="G22"/>
  <c r="I23" i="12"/>
  <c r="K22"/>
  <c r="J22"/>
  <c r="F23"/>
  <c r="H22"/>
  <c r="G22"/>
  <c r="C23"/>
  <c r="E22"/>
  <c r="D22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N24"/>
  <c r="M24"/>
  <c r="L24"/>
  <c r="K24"/>
  <c r="J24"/>
  <c r="I24"/>
  <c r="H24"/>
  <c r="G24"/>
  <c r="F24"/>
  <c r="E24"/>
  <c r="D24"/>
  <c r="C24"/>
  <c r="W34" i="11" l="1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V29" l="1"/>
  <c r="W28"/>
  <c r="V28"/>
  <c r="U28"/>
  <c r="S29"/>
  <c r="T28"/>
  <c r="S28"/>
  <c r="R28"/>
  <c r="P29"/>
  <c r="Q28"/>
  <c r="P28"/>
  <c r="O28"/>
  <c r="M29"/>
  <c r="N28"/>
  <c r="M28"/>
  <c r="L28"/>
  <c r="J29"/>
  <c r="K28"/>
  <c r="J28"/>
  <c r="I28"/>
  <c r="G29"/>
  <c r="H28"/>
  <c r="G28"/>
  <c r="F28"/>
  <c r="D29"/>
  <c r="E28"/>
  <c r="D28"/>
  <c r="C28"/>
  <c r="U21" l="1"/>
  <c r="W20"/>
  <c r="V20"/>
  <c r="R21"/>
  <c r="T20"/>
  <c r="S20"/>
  <c r="O21"/>
  <c r="Q20"/>
  <c r="P20"/>
  <c r="L21"/>
  <c r="N20"/>
  <c r="M20"/>
  <c r="I21"/>
  <c r="K20"/>
  <c r="J20"/>
  <c r="F21"/>
  <c r="H20"/>
  <c r="G20"/>
  <c r="C21"/>
  <c r="E20"/>
  <c r="D20"/>
  <c r="L21" i="12" l="1"/>
  <c r="N20"/>
  <c r="M20"/>
  <c r="I21"/>
  <c r="K20"/>
  <c r="J20"/>
  <c r="F21"/>
  <c r="H20"/>
  <c r="G20"/>
  <c r="C21"/>
  <c r="E20"/>
  <c r="D20"/>
  <c r="N29" i="13" l="1"/>
  <c r="M29"/>
  <c r="J29"/>
  <c r="I29"/>
  <c r="F29"/>
  <c r="D30"/>
  <c r="E29"/>
  <c r="C29"/>
  <c r="D29"/>
  <c r="G29"/>
  <c r="H29"/>
  <c r="K29"/>
  <c r="L29"/>
  <c r="Q27"/>
  <c r="P27"/>
  <c r="O27"/>
  <c r="N27"/>
  <c r="M27"/>
  <c r="L27"/>
  <c r="K27"/>
  <c r="J27"/>
  <c r="I27"/>
  <c r="H27"/>
  <c r="G27"/>
  <c r="F27"/>
  <c r="E27"/>
  <c r="D27"/>
  <c r="C27"/>
  <c r="I11" l="1"/>
  <c r="M11"/>
  <c r="R11"/>
  <c r="T11"/>
  <c r="Q11"/>
  <c r="N11"/>
  <c r="K11"/>
  <c r="H11"/>
  <c r="E11"/>
  <c r="P11" l="1"/>
  <c r="J11"/>
  <c r="O11"/>
  <c r="S11"/>
  <c r="C11"/>
  <c r="D11"/>
  <c r="L11"/>
  <c r="F11"/>
  <c r="G11"/>
  <c r="Z31" i="12" l="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S29" l="1"/>
  <c r="T28"/>
  <c r="S28"/>
  <c r="R28"/>
  <c r="P29"/>
  <c r="Q28"/>
  <c r="P28"/>
  <c r="O28"/>
  <c r="M29"/>
  <c r="N28"/>
  <c r="M28"/>
  <c r="L28"/>
  <c r="J29"/>
  <c r="K28"/>
  <c r="J28"/>
  <c r="I28"/>
  <c r="G29"/>
  <c r="H28"/>
  <c r="G28"/>
  <c r="F28"/>
  <c r="D29"/>
  <c r="E28"/>
  <c r="D28"/>
  <c r="C28"/>
  <c r="T12" l="1"/>
  <c r="Q12"/>
  <c r="K12"/>
  <c r="H12"/>
  <c r="E12"/>
  <c r="N12"/>
  <c r="W12"/>
  <c r="Z12"/>
  <c r="D12" l="1"/>
  <c r="I12"/>
  <c r="J12"/>
  <c r="R12"/>
  <c r="S12"/>
  <c r="O12"/>
  <c r="P12"/>
  <c r="L12"/>
  <c r="M12"/>
  <c r="U12"/>
  <c r="V12"/>
  <c r="X12"/>
  <c r="Y12"/>
  <c r="C12"/>
  <c r="F12"/>
  <c r="G12"/>
  <c r="R18"/>
  <c r="Q18"/>
  <c r="N18"/>
  <c r="M18"/>
  <c r="J18"/>
  <c r="I18"/>
  <c r="F18"/>
  <c r="E18"/>
  <c r="C18"/>
  <c r="D18"/>
  <c r="G18"/>
  <c r="H18"/>
  <c r="K18"/>
  <c r="L18"/>
  <c r="O18"/>
  <c r="P18"/>
  <c r="S18"/>
  <c r="T18"/>
  <c r="P13" i="11" l="1"/>
  <c r="L13"/>
  <c r="H13"/>
  <c r="D13"/>
  <c r="R13"/>
  <c r="S13"/>
  <c r="T13"/>
  <c r="U13"/>
  <c r="W13"/>
  <c r="X13"/>
  <c r="Y13"/>
  <c r="C13"/>
  <c r="E13"/>
  <c r="F13"/>
  <c r="G13"/>
  <c r="I13"/>
  <c r="J13"/>
  <c r="K13"/>
  <c r="M13"/>
  <c r="N13"/>
  <c r="O13"/>
  <c r="Q13"/>
  <c r="V13"/>
  <c r="Z13"/>
  <c r="S27" i="12" l="1"/>
  <c r="P27"/>
  <c r="M27"/>
  <c r="J27"/>
  <c r="G27"/>
  <c r="D27"/>
  <c r="G33" i="11" l="1"/>
  <c r="T28" i="13" l="1"/>
  <c r="S28"/>
  <c r="R28"/>
  <c r="Q28"/>
  <c r="P28"/>
  <c r="O28"/>
  <c r="N28"/>
  <c r="M28"/>
  <c r="L28"/>
  <c r="K28"/>
  <c r="J28"/>
  <c r="I28"/>
  <c r="H28"/>
  <c r="G28"/>
  <c r="F28"/>
  <c r="E28"/>
  <c r="D28"/>
  <c r="C28"/>
  <c r="Y17"/>
  <c r="V17"/>
  <c r="S17"/>
  <c r="P17"/>
  <c r="M17"/>
  <c r="J17"/>
  <c r="G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D17"/>
  <c r="E16"/>
  <c r="D16"/>
  <c r="C16"/>
  <c r="K25" i="12" l="1"/>
  <c r="J25"/>
  <c r="I25"/>
  <c r="H25"/>
  <c r="G25"/>
  <c r="F25"/>
  <c r="E25"/>
  <c r="D25"/>
  <c r="C25"/>
  <c r="W17" l="1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 l="1"/>
  <c r="C17"/>
  <c r="W9"/>
  <c r="V9"/>
  <c r="U9"/>
  <c r="T9"/>
  <c r="S9"/>
  <c r="R9"/>
  <c r="Q9"/>
  <c r="P9"/>
  <c r="O9"/>
  <c r="N9"/>
  <c r="M9"/>
  <c r="L9"/>
  <c r="K9"/>
  <c r="J9"/>
  <c r="I9"/>
  <c r="H9"/>
  <c r="G9"/>
  <c r="F9"/>
  <c r="D10"/>
  <c r="E9"/>
  <c r="D9"/>
  <c r="C9"/>
  <c r="Z33" i="11" l="1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F33"/>
  <c r="E33"/>
  <c r="D33"/>
  <c r="C33"/>
  <c r="Z18" l="1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T17"/>
  <c r="S17"/>
  <c r="R17"/>
  <c r="Q17"/>
  <c r="P17"/>
  <c r="O17"/>
  <c r="N17"/>
  <c r="M17"/>
  <c r="L17"/>
  <c r="K17"/>
  <c r="J17"/>
  <c r="I17"/>
  <c r="H17"/>
  <c r="G17"/>
  <c r="F17"/>
  <c r="E17"/>
  <c r="C17" l="1"/>
  <c r="D17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D10" l="1"/>
  <c r="Z9" l="1"/>
  <c r="W9"/>
  <c r="T9"/>
  <c r="Q9"/>
  <c r="N9"/>
  <c r="K9"/>
  <c r="H9"/>
  <c r="E9"/>
  <c r="C9" l="1"/>
  <c r="U9"/>
  <c r="M9"/>
  <c r="D9"/>
  <c r="X9"/>
  <c r="F9"/>
  <c r="J9"/>
  <c r="V9"/>
  <c r="Y9"/>
  <c r="G9"/>
  <c r="L9"/>
  <c r="I9"/>
  <c r="O9" l="1"/>
  <c r="R9"/>
  <c r="P9"/>
  <c r="S9"/>
  <c r="Y27" l="1"/>
  <c r="V27"/>
  <c r="S27"/>
  <c r="P27"/>
  <c r="M27"/>
  <c r="J27"/>
  <c r="G27"/>
  <c r="D27"/>
  <c r="T34" i="12" l="1"/>
  <c r="S34"/>
  <c r="R34"/>
  <c r="Q34"/>
  <c r="P34"/>
  <c r="O34"/>
  <c r="N34"/>
  <c r="M34"/>
  <c r="L34"/>
  <c r="K34"/>
  <c r="J34"/>
  <c r="I34"/>
  <c r="H34"/>
  <c r="G34"/>
  <c r="F34"/>
  <c r="E34"/>
  <c r="D34"/>
  <c r="C34"/>
  <c r="P33" i="13" l="1"/>
  <c r="M33"/>
  <c r="J33"/>
  <c r="G33"/>
  <c r="D33"/>
  <c r="H13" l="1"/>
  <c r="G13"/>
  <c r="F13"/>
  <c r="Z13" i="12" l="1"/>
  <c r="V13"/>
  <c r="R13"/>
  <c r="N13"/>
  <c r="J13"/>
  <c r="F13"/>
  <c r="C13"/>
  <c r="D13"/>
  <c r="G13"/>
  <c r="H13"/>
  <c r="K13"/>
  <c r="L13"/>
  <c r="O13"/>
  <c r="P13"/>
  <c r="S13"/>
  <c r="T13"/>
  <c r="W13"/>
  <c r="X13"/>
  <c r="E13"/>
  <c r="I13"/>
  <c r="M13"/>
  <c r="Q13"/>
  <c r="U13"/>
  <c r="Y13"/>
  <c r="M13" i="13"/>
  <c r="I13"/>
  <c r="D14"/>
  <c r="D13"/>
  <c r="C13"/>
  <c r="E13"/>
  <c r="J13"/>
  <c r="K13"/>
  <c r="L13"/>
  <c r="N13"/>
  <c r="T26"/>
  <c r="R26"/>
  <c r="P26"/>
  <c r="N26"/>
  <c r="L26"/>
  <c r="J26"/>
  <c r="H26"/>
  <c r="F26"/>
  <c r="D26"/>
  <c r="C26"/>
  <c r="E26"/>
  <c r="G26"/>
  <c r="I26"/>
  <c r="K26"/>
  <c r="M26"/>
  <c r="O26"/>
  <c r="Q26"/>
  <c r="S26"/>
  <c r="Z10"/>
  <c r="T10"/>
  <c r="N10"/>
  <c r="H10"/>
  <c r="E10"/>
  <c r="K10"/>
  <c r="Q10"/>
  <c r="W10"/>
  <c r="D10" l="1"/>
  <c r="I10"/>
  <c r="J10"/>
  <c r="R10"/>
  <c r="S10"/>
  <c r="O10"/>
  <c r="P10"/>
  <c r="L10"/>
  <c r="M10"/>
  <c r="U10"/>
  <c r="V10"/>
  <c r="X10"/>
  <c r="Y10"/>
  <c r="C10"/>
  <c r="F10"/>
  <c r="G10"/>
  <c r="Q32"/>
  <c r="P32"/>
  <c r="O32"/>
  <c r="N32"/>
  <c r="M32"/>
  <c r="L32"/>
  <c r="K32"/>
  <c r="J32"/>
  <c r="I32"/>
  <c r="H32"/>
  <c r="G32"/>
  <c r="F32"/>
  <c r="E32"/>
  <c r="D32"/>
  <c r="C32"/>
  <c r="Q18" l="1"/>
  <c r="P18"/>
  <c r="O18"/>
  <c r="N18"/>
  <c r="M18"/>
  <c r="L18"/>
  <c r="K18"/>
  <c r="J18"/>
  <c r="I18"/>
  <c r="H18"/>
  <c r="G18"/>
  <c r="F18"/>
  <c r="E18"/>
  <c r="D18"/>
  <c r="C18"/>
  <c r="J34" l="1"/>
  <c r="F34"/>
  <c r="C34"/>
  <c r="D34"/>
  <c r="E34"/>
  <c r="G34"/>
  <c r="H34"/>
  <c r="I34"/>
  <c r="K34"/>
  <c r="N15" l="1"/>
  <c r="M15"/>
  <c r="J15"/>
  <c r="I15"/>
  <c r="F15"/>
  <c r="E15"/>
  <c r="C15"/>
  <c r="D15"/>
  <c r="G15"/>
  <c r="H15"/>
  <c r="K15"/>
  <c r="L15"/>
  <c r="D16" i="11" l="1"/>
  <c r="I15" l="1"/>
  <c r="M15"/>
  <c r="R15"/>
  <c r="U15"/>
  <c r="Z15"/>
  <c r="W15"/>
  <c r="T15"/>
  <c r="Q15"/>
  <c r="N15"/>
  <c r="K15"/>
  <c r="H15"/>
  <c r="E15"/>
  <c r="P15" l="1"/>
  <c r="J15"/>
  <c r="O15"/>
  <c r="S15"/>
  <c r="C15"/>
  <c r="D15"/>
  <c r="L15"/>
  <c r="F15"/>
  <c r="X15"/>
  <c r="V15"/>
  <c r="Y15"/>
  <c r="G15"/>
  <c r="T7" i="12"/>
  <c r="R7"/>
  <c r="N7"/>
  <c r="H7"/>
  <c r="D8"/>
  <c r="I7"/>
  <c r="M7"/>
  <c r="U7"/>
  <c r="W7"/>
  <c r="Q7"/>
  <c r="K7"/>
  <c r="E7"/>
  <c r="P7" l="1"/>
  <c r="J7"/>
  <c r="O7"/>
  <c r="S7"/>
  <c r="C7"/>
  <c r="D7"/>
  <c r="L7"/>
  <c r="F7"/>
  <c r="V7"/>
  <c r="G7"/>
  <c r="D8" i="11"/>
  <c r="Z7" l="1"/>
  <c r="W7"/>
  <c r="T7"/>
  <c r="Q7"/>
  <c r="N7"/>
  <c r="K7"/>
  <c r="H7"/>
  <c r="E7"/>
  <c r="D7" l="1"/>
  <c r="I7"/>
  <c r="U7"/>
  <c r="P7"/>
  <c r="L7"/>
  <c r="M7"/>
  <c r="R7"/>
  <c r="S7"/>
  <c r="J7"/>
  <c r="C7"/>
  <c r="O7"/>
  <c r="Y7"/>
  <c r="F7"/>
  <c r="X7"/>
  <c r="V7"/>
  <c r="G7"/>
  <c r="H19" i="12" l="1"/>
  <c r="F19"/>
  <c r="D19"/>
  <c r="C19"/>
  <c r="E19"/>
  <c r="G19"/>
  <c r="V19" i="11"/>
  <c r="U19"/>
  <c r="R19"/>
  <c r="Q19"/>
  <c r="N19"/>
  <c r="M19"/>
  <c r="J19"/>
  <c r="I19"/>
  <c r="F19"/>
  <c r="E19"/>
  <c r="C19"/>
  <c r="D19"/>
  <c r="G19"/>
  <c r="H19"/>
  <c r="K19"/>
  <c r="L19"/>
  <c r="O19"/>
  <c r="P19"/>
  <c r="S19"/>
  <c r="T19"/>
  <c r="W19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T30" i="12"/>
  <c r="S30"/>
  <c r="R30"/>
  <c r="Q30"/>
  <c r="P30"/>
  <c r="O30"/>
  <c r="N30"/>
  <c r="M30"/>
  <c r="L30"/>
  <c r="K30"/>
  <c r="J30"/>
  <c r="I30"/>
  <c r="H30"/>
  <c r="G30"/>
  <c r="F30"/>
  <c r="C30"/>
  <c r="E30"/>
  <c r="D30"/>
  <c r="Q25" i="11" l="1"/>
  <c r="P25"/>
  <c r="O25"/>
  <c r="N25"/>
  <c r="M25"/>
  <c r="L25"/>
  <c r="K25"/>
  <c r="J25"/>
  <c r="I25"/>
  <c r="H25"/>
  <c r="G25"/>
  <c r="F25"/>
  <c r="E25"/>
  <c r="D25"/>
  <c r="C25"/>
  <c r="Z26" l="1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T26" i="12" l="1"/>
  <c r="S26"/>
  <c r="R26"/>
  <c r="Q26"/>
  <c r="P26"/>
  <c r="O26"/>
  <c r="N26"/>
  <c r="M26"/>
  <c r="L26"/>
  <c r="K26"/>
  <c r="J26"/>
  <c r="I26"/>
  <c r="H26"/>
  <c r="G26"/>
  <c r="F26"/>
  <c r="E26"/>
  <c r="D26"/>
  <c r="C26"/>
  <c r="W24" i="11" l="1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8" i="13" l="1"/>
  <c r="Y8"/>
  <c r="X8"/>
  <c r="W8" l="1"/>
  <c r="V8"/>
  <c r="U8"/>
  <c r="T8"/>
  <c r="S8"/>
  <c r="R8"/>
  <c r="Q8"/>
  <c r="P8"/>
  <c r="O8"/>
  <c r="N8"/>
  <c r="M8"/>
  <c r="L8"/>
  <c r="K8"/>
  <c r="J8"/>
  <c r="I8"/>
  <c r="H8"/>
  <c r="G8"/>
  <c r="F8"/>
  <c r="D9"/>
  <c r="E8"/>
  <c r="D8"/>
  <c r="C8"/>
  <c r="Z24" l="1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D25"/>
  <c r="E24"/>
  <c r="D24"/>
  <c r="C24"/>
  <c r="C32" i="12" l="1"/>
  <c r="C32" i="11" l="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D32" i="12" l="1"/>
  <c r="E32"/>
  <c r="F32"/>
  <c r="G32"/>
  <c r="H32"/>
  <c r="I32"/>
  <c r="J32"/>
  <c r="K32"/>
  <c r="L32"/>
  <c r="M32"/>
  <c r="N32"/>
  <c r="D16" l="1"/>
  <c r="I15" l="1"/>
  <c r="M15"/>
  <c r="R15"/>
  <c r="T15"/>
  <c r="Q15"/>
  <c r="N15"/>
  <c r="K15"/>
  <c r="H15"/>
  <c r="E15"/>
  <c r="P15" l="1"/>
  <c r="J15"/>
  <c r="O15"/>
  <c r="S15"/>
  <c r="C15"/>
  <c r="D15"/>
  <c r="L15"/>
  <c r="F15"/>
  <c r="G15"/>
  <c r="Z14"/>
  <c r="X14"/>
  <c r="V14"/>
  <c r="T14"/>
  <c r="R14"/>
  <c r="P14"/>
  <c r="N14"/>
  <c r="L14"/>
  <c r="J14"/>
  <c r="H14"/>
  <c r="F14"/>
  <c r="D14"/>
  <c r="C14"/>
  <c r="E14"/>
  <c r="G14"/>
  <c r="I14"/>
  <c r="K14"/>
  <c r="M14"/>
  <c r="O14"/>
  <c r="Q14"/>
  <c r="S14"/>
  <c r="U14"/>
  <c r="W14"/>
  <c r="Y14"/>
  <c r="X14" i="11"/>
  <c r="T14"/>
  <c r="P14"/>
  <c r="L14"/>
  <c r="H14"/>
  <c r="D14"/>
  <c r="E14"/>
  <c r="F14"/>
  <c r="I14"/>
  <c r="J14"/>
  <c r="M14"/>
  <c r="N14"/>
  <c r="Q14"/>
  <c r="R14"/>
  <c r="U14"/>
  <c r="V14"/>
  <c r="Y14"/>
  <c r="Z14"/>
  <c r="C14"/>
  <c r="G14"/>
  <c r="K14"/>
  <c r="O14"/>
  <c r="S14"/>
  <c r="W14"/>
  <c r="I11" i="12"/>
  <c r="M11"/>
  <c r="R11"/>
  <c r="U11"/>
  <c r="W11"/>
  <c r="T11"/>
  <c r="Q11"/>
  <c r="N11"/>
  <c r="K11"/>
  <c r="H11"/>
  <c r="E11"/>
  <c r="P11" l="1"/>
  <c r="J11"/>
  <c r="O11"/>
  <c r="S11"/>
  <c r="C11"/>
  <c r="D11"/>
  <c r="L11"/>
  <c r="F11"/>
  <c r="V11"/>
  <c r="G11"/>
  <c r="Z11" i="11" l="1"/>
  <c r="W11"/>
  <c r="T11"/>
  <c r="Q11"/>
  <c r="N11"/>
  <c r="K11"/>
  <c r="H11"/>
  <c r="E11"/>
  <c r="R11" l="1"/>
  <c r="P11"/>
  <c r="C11"/>
  <c r="L11"/>
  <c r="O11"/>
  <c r="U11"/>
  <c r="I11"/>
  <c r="M11"/>
  <c r="Y11"/>
  <c r="F11"/>
  <c r="X11"/>
  <c r="D11" l="1"/>
  <c r="G11"/>
  <c r="J11"/>
  <c r="V11"/>
  <c r="S11"/>
</calcChain>
</file>

<file path=xl/sharedStrings.xml><?xml version="1.0" encoding="utf-8"?>
<sst xmlns="http://schemas.openxmlformats.org/spreadsheetml/2006/main" count="557" uniqueCount="135">
  <si>
    <t>3위</t>
    <phoneticPr fontId="2" type="noConversion"/>
  </si>
  <si>
    <t>5위</t>
    <phoneticPr fontId="2" type="noConversion"/>
  </si>
  <si>
    <t>6위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</si>
  <si>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</si>
  <si>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</si>
  <si>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</si>
  <si>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</si>
  <si>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</si>
  <si>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</si>
  <si>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</si>
  <si>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4위</t>
    <phoneticPr fontId="2" type="noConversion"/>
  </si>
  <si>
    <t>7위</t>
    <phoneticPr fontId="2" type="noConversion"/>
  </si>
  <si>
    <t>100m</t>
    <phoneticPr fontId="2" type="noConversion"/>
  </si>
  <si>
    <t>4x100mR</t>
    <phoneticPr fontId="2" type="noConversion"/>
  </si>
  <si>
    <t xml:space="preserve">  심판장 :                            (인)</t>
    <phoneticPr fontId="2" type="noConversion"/>
  </si>
  <si>
    <t>종목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</si>
  <si>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</si>
  <si>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</si>
  <si>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</si>
  <si>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</si>
  <si>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</si>
  <si>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</si>
  <si>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</si>
  <si>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4x100mR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</si>
  <si>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</si>
  <si>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</si>
  <si>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</si>
  <si>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</si>
  <si>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</si>
  <si>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</si>
  <si>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</si>
  <si>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</si>
  <si>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</si>
  <si>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</si>
  <si>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</si>
  <si>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</si>
  <si>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</si>
  <si>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</si>
  <si>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 xml:space="preserve">  심판장 :                            (인)</t>
    <phoneticPr fontId="2" type="noConversion"/>
  </si>
  <si>
    <t>400m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</si>
  <si>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</si>
  <si>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</si>
  <si>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</si>
  <si>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</si>
  <si>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</si>
  <si>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10KmW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</si>
  <si>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</si>
  <si>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</si>
  <si>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</si>
  <si>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</si>
  <si>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</si>
  <si>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</si>
  <si>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</si>
  <si>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</si>
  <si>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100mH</t>
    <phoneticPr fontId="2" type="noConversion"/>
  </si>
  <si>
    <t>7종경기</t>
    <phoneticPr fontId="2" type="noConversion"/>
  </si>
  <si>
    <t>남고 1학년부</t>
    <phoneticPr fontId="2" type="noConversion"/>
  </si>
  <si>
    <t>제47회 춘계 전국 중.고등학교육상경기대회 겸 
제6회 춘계 전국초등학교육상경기대회</t>
    <phoneticPr fontId="2" type="noConversion"/>
  </si>
  <si>
    <t>(정선  2018년 4월20일 ∼ 4월24일 )</t>
    <phoneticPr fontId="2" type="noConversion"/>
  </si>
  <si>
    <t>여고 1학년부</t>
    <phoneticPr fontId="2" type="noConversion"/>
  </si>
  <si>
    <t>고등학교부(여자)</t>
    <phoneticPr fontId="2" type="noConversion"/>
  </si>
  <si>
    <t>고등학교부(남자)</t>
    <phoneticPr fontId="2" type="noConversion"/>
  </si>
  <si>
    <t>참고기록</t>
    <phoneticPr fontId="2" type="noConversion"/>
  </si>
  <si>
    <t>참고기록</t>
    <phoneticPr fontId="2" type="noConversion"/>
  </si>
  <si>
    <t>참고기록</t>
    <phoneticPr fontId="2" type="noConversion"/>
  </si>
  <si>
    <t>제47회 춘계 전국 중.고등학교육상경기대회 겸 
제6회 춘계 전국초등학교육상경기대회</t>
    <phoneticPr fontId="2" type="noConversion"/>
  </si>
  <si>
    <t xml:space="preserve">  심판장 :                            (인)</t>
    <phoneticPr fontId="2" type="noConversion"/>
  </si>
  <si>
    <t>중학교부(남자)</t>
    <phoneticPr fontId="2" type="noConversion"/>
  </si>
  <si>
    <t>(정선  2018년 4월20일 ∼ 4월24일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</si>
  <si>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</si>
  <si>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</si>
  <si>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</si>
  <si>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</si>
  <si>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</si>
  <si>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</si>
  <si>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</si>
  <si>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</si>
  <si>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</si>
  <si>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</si>
  <si>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</si>
  <si>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</si>
  <si>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</si>
  <si>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</si>
  <si>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</si>
  <si>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</si>
  <si>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참고기록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</si>
  <si>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</si>
  <si>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</si>
  <si>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</si>
  <si>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3000m</t>
    <phoneticPr fontId="2" type="noConversion"/>
  </si>
  <si>
    <t>3000m</t>
    <phoneticPr fontId="2" type="noConversion"/>
  </si>
  <si>
    <t>110mH</t>
    <phoneticPr fontId="2" type="noConversion"/>
  </si>
  <si>
    <t>5000mW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</si>
  <si>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</si>
  <si>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</si>
  <si>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</si>
  <si>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</si>
  <si>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</si>
  <si>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</si>
  <si>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</si>
  <si>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</si>
  <si>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5종경기</t>
    <phoneticPr fontId="2" type="noConversion"/>
  </si>
  <si>
    <t>중학교부(여자)</t>
    <phoneticPr fontId="2" type="noConversion"/>
  </si>
  <si>
    <t>5000mW</t>
    <phoneticPr fontId="2" type="noConversion"/>
  </si>
  <si>
    <t>공동3위</t>
    <phoneticPr fontId="2" type="noConversion"/>
  </si>
  <si>
    <t>-</t>
    <phoneticPr fontId="2" type="noConversion"/>
  </si>
  <si>
    <t>남중 1학년부</t>
    <phoneticPr fontId="2" type="noConversion"/>
  </si>
  <si>
    <t>여중 1학년부</t>
    <phoneticPr fontId="2" type="noConversion"/>
  </si>
  <si>
    <t>제47회 춘계 전국 중.고등학교육상경기대회 겸 
제6회 춘계 전국초등학교육상경기대회</t>
    <phoneticPr fontId="2" type="noConversion"/>
  </si>
  <si>
    <t xml:space="preserve">  심판장 :                            (인)</t>
    <phoneticPr fontId="2" type="noConversion"/>
  </si>
  <si>
    <t>초등학교부(남자)</t>
    <phoneticPr fontId="2" type="noConversion"/>
  </si>
  <si>
    <t>(정선  2018년 4월20일 ∼ 4월24일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</si>
  <si>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</si>
  <si>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</si>
  <si>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</si>
  <si>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</si>
  <si>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</si>
  <si>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</si>
  <si>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</si>
  <si>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</si>
  <si>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</si>
  <si>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</si>
  <si>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</si>
  <si>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</si>
  <si>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</si>
  <si>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80m</t>
    <phoneticPr fontId="2" type="noConversion"/>
  </si>
  <si>
    <t>풍향풍속</t>
    <phoneticPr fontId="2" type="noConversion"/>
  </si>
  <si>
    <t>100m</t>
    <phoneticPr fontId="2" type="noConversion"/>
  </si>
  <si>
    <t>초등학교부(여자)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</si>
  <si>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</si>
  <si>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</si>
  <si>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</si>
  <si>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포환던지기</t>
    <phoneticPr fontId="2" type="noConversion"/>
  </si>
  <si>
    <t>4x100mR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</si>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</sst>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176" formatCode="mm:ss.00"/>
    <numFmt numFmtId="177" formatCode="0.0"/>
    <numFmt numFmtId="178" formatCode="0_);\(0\)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  <font>
      <sz val="7.5"/>
      <name val="휴먼각진옛체"/>
      <family val="1"/>
      <charset val="129"/>
    </font>
    <font>
      <sz val="5"/>
      <name val="가는으뜸체"/>
      <family val="1"/>
      <charset val="129"/>
    </font>
    <font>
      <b/>
      <sz val="7"/>
      <name val="HY견고딕"/>
      <family val="1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8" xfId="0" quotePrefix="1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28" xfId="0" quotePrefix="1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42" fontId="3" fillId="0" borderId="27" xfId="1" applyFont="1" applyFill="1" applyBorder="1" applyAlignment="1" applyProtection="1">
      <alignment horizontal="left" vertical="center" shrinkToFit="1"/>
    </xf>
    <xf numFmtId="0" fontId="4" fillId="0" borderId="28" xfId="0" applyFont="1" applyBorder="1" applyAlignment="1">
      <alignment vertical="center"/>
    </xf>
    <xf numFmtId="0" fontId="3" fillId="0" borderId="31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42" fontId="3" fillId="0" borderId="27" xfId="1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8" xfId="0" quotePrefix="1" applyNumberFormat="1" applyFont="1" applyFill="1" applyBorder="1" applyAlignment="1" applyProtection="1">
      <alignment horizontal="left" vertical="center" shrinkToFit="1"/>
    </xf>
    <xf numFmtId="0" fontId="3" fillId="0" borderId="28" xfId="1" quotePrefix="1" applyNumberFormat="1" applyFont="1" applyFill="1" applyBorder="1" applyAlignment="1" applyProtection="1">
      <alignment horizontal="left" vertical="center" shrinkToFit="1"/>
    </xf>
    <xf numFmtId="177" fontId="3" fillId="0" borderId="28" xfId="0" quotePrefix="1" applyNumberFormat="1" applyFont="1" applyFill="1" applyBorder="1" applyAlignment="1" applyProtection="1">
      <alignment horizontal="left" vertical="center" shrinkToFit="1"/>
    </xf>
    <xf numFmtId="176" fontId="3" fillId="0" borderId="13" xfId="0" applyNumberFormat="1" applyFont="1" applyBorder="1" applyAlignment="1" applyProtection="1">
      <alignment horizontal="left" vertical="center" shrinkToFit="1"/>
    </xf>
    <xf numFmtId="0" fontId="0" fillId="0" borderId="34" xfId="0" applyBorder="1" applyAlignment="1">
      <alignment horizontal="center" vertical="top"/>
    </xf>
    <xf numFmtId="0" fontId="3" fillId="0" borderId="28" xfId="1" quotePrefix="1" applyNumberFormat="1" applyFont="1" applyBorder="1" applyAlignment="1" applyProtection="1">
      <alignment horizontal="left" vertical="center" shrinkToFit="1"/>
    </xf>
    <xf numFmtId="0" fontId="11" fillId="0" borderId="0" xfId="0" applyFont="1" applyAlignment="1">
      <alignment horizontal="left" shrinkToFit="1"/>
    </xf>
    <xf numFmtId="177" fontId="3" fillId="0" borderId="23" xfId="0" quotePrefix="1" applyNumberFormat="1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39" xfId="0" applyNumberFormat="1" applyFont="1" applyBorder="1" applyAlignment="1" applyProtection="1">
      <alignment horizontal="left" vertical="center" shrinkToFit="1"/>
    </xf>
    <xf numFmtId="0" fontId="3" fillId="0" borderId="30" xfId="0" quotePrefix="1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1" xfId="0" applyNumberFormat="1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0" xfId="0" quotePrefix="1" applyFont="1" applyFill="1" applyBorder="1" applyAlignment="1" applyProtection="1">
      <alignment horizontal="left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2" fontId="3" fillId="0" borderId="41" xfId="0" applyNumberFormat="1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13" fillId="0" borderId="29" xfId="0" applyFont="1" applyFill="1" applyBorder="1" applyAlignment="1" applyProtection="1">
      <alignment horizontal="left" vertical="center" shrinkToFit="1"/>
    </xf>
    <xf numFmtId="0" fontId="13" fillId="0" borderId="29" xfId="0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2" xfId="0" applyNumberFormat="1" applyFont="1" applyFill="1" applyBorder="1" applyAlignment="1" applyProtection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left" vertical="center" shrinkToFit="1"/>
    </xf>
    <xf numFmtId="2" fontId="3" fillId="0" borderId="32" xfId="0" applyNumberFormat="1" applyFont="1" applyFill="1" applyBorder="1" applyAlignment="1" applyProtection="1">
      <alignment horizontal="left" vertical="center" shrinkToFit="1"/>
    </xf>
    <xf numFmtId="2" fontId="3" fillId="0" borderId="13" xfId="0" quotePrefix="1" applyNumberFormat="1" applyFont="1" applyFill="1" applyBorder="1" applyAlignment="1" applyProtection="1">
      <alignment horizontal="left" vertical="center" shrinkToFit="1"/>
    </xf>
    <xf numFmtId="0" fontId="3" fillId="0" borderId="44" xfId="0" applyFont="1" applyFill="1" applyBorder="1" applyAlignment="1" applyProtection="1">
      <alignment horizontal="left" vertical="center" shrinkToFit="1"/>
    </xf>
    <xf numFmtId="0" fontId="3" fillId="0" borderId="45" xfId="0" applyFont="1" applyFill="1" applyBorder="1" applyAlignment="1" applyProtection="1">
      <alignment horizontal="left" vertical="center" shrinkToFit="1"/>
    </xf>
    <xf numFmtId="2" fontId="3" fillId="0" borderId="46" xfId="0" applyNumberFormat="1" applyFont="1" applyFill="1" applyBorder="1" applyAlignment="1" applyProtection="1">
      <alignment horizontal="left" vertical="center" shrinkToFit="1"/>
    </xf>
    <xf numFmtId="0" fontId="3" fillId="0" borderId="46" xfId="0" applyFont="1" applyFill="1" applyBorder="1" applyAlignment="1" applyProtection="1">
      <alignment horizontal="left" vertical="center" shrinkToFit="1"/>
    </xf>
    <xf numFmtId="0" fontId="3" fillId="0" borderId="47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3" fillId="0" borderId="48" xfId="0" applyFont="1" applyFill="1" applyBorder="1" applyAlignment="1" applyProtection="1">
      <alignment horizontal="left" vertical="center" shrinkToFit="1"/>
    </xf>
    <xf numFmtId="2" fontId="3" fillId="0" borderId="48" xfId="0" applyNumberFormat="1" applyFont="1" applyFill="1" applyBorder="1" applyAlignment="1" applyProtection="1">
      <alignment horizontal="left" vertical="center" shrinkToFit="1"/>
    </xf>
    <xf numFmtId="2" fontId="3" fillId="0" borderId="33" xfId="0" applyNumberFormat="1" applyFont="1" applyFill="1" applyBorder="1" applyAlignment="1" applyProtection="1">
      <alignment horizontal="left" vertical="center" shrinkToFit="1"/>
    </xf>
    <xf numFmtId="178" fontId="3" fillId="0" borderId="27" xfId="0" applyNumberFormat="1" applyFont="1" applyBorder="1" applyAlignment="1" applyProtection="1">
      <alignment horizontal="left" vertical="center" shrinkToFit="1"/>
    </xf>
    <xf numFmtId="178" fontId="3" fillId="0" borderId="23" xfId="0" applyNumberFormat="1" applyFont="1" applyBorder="1" applyAlignment="1" applyProtection="1">
      <alignment horizontal="left" vertical="center" shrinkToFit="1"/>
    </xf>
    <xf numFmtId="178" fontId="3" fillId="0" borderId="28" xfId="0" applyNumberFormat="1" applyFont="1" applyBorder="1" applyAlignment="1" applyProtection="1">
      <alignment horizontal="left" vertical="center" shrinkToFit="1"/>
    </xf>
    <xf numFmtId="178" fontId="3" fillId="0" borderId="29" xfId="0" applyNumberFormat="1" applyFont="1" applyBorder="1" applyAlignment="1" applyProtection="1">
      <alignment horizontal="left"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0" fontId="14" fillId="0" borderId="23" xfId="0" applyFont="1" applyBorder="1" applyAlignment="1" applyProtection="1">
      <alignment horizontal="left" vertical="center" shrinkToFit="1"/>
    </xf>
    <xf numFmtId="47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3" fillId="0" borderId="23" xfId="1" applyNumberFormat="1" applyFont="1" applyFill="1" applyBorder="1" applyAlignment="1" applyProtection="1">
      <alignment horizontal="left" vertical="center" shrinkToFit="1"/>
    </xf>
    <xf numFmtId="0" fontId="3" fillId="0" borderId="29" xfId="0" quotePrefix="1" applyFont="1" applyFill="1" applyBorder="1" applyAlignment="1" applyProtection="1">
      <alignment horizontal="left" vertical="center" shrinkToFit="1"/>
    </xf>
    <xf numFmtId="0" fontId="3" fillId="0" borderId="0" xfId="2" quotePrefix="1" applyFont="1" applyAlignment="1">
      <alignment horizontal="left" vertical="center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4" xfId="0" applyFont="1" applyBorder="1" applyAlignment="1" applyProtection="1">
      <alignment horizontal="left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0" xfId="0" quotePrefix="1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3" fillId="0" borderId="28" xfId="0" quotePrefix="1" applyNumberFormat="1" applyFont="1" applyBorder="1" applyAlignment="1" applyProtection="1">
      <alignment horizontal="left" vertical="center" shrinkToFit="1"/>
    </xf>
    <xf numFmtId="0" fontId="3" fillId="0" borderId="29" xfId="0" applyNumberFormat="1" applyFont="1" applyBorder="1" applyAlignment="1" applyProtection="1">
      <alignment horizontal="left" vertical="center" shrinkToFit="1"/>
    </xf>
    <xf numFmtId="0" fontId="13" fillId="0" borderId="29" xfId="0" applyNumberFormat="1" applyFont="1" applyBorder="1" applyAlignment="1" applyProtection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15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top" shrinkToFit="1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externalLink" Target="externalLinks/externalLink77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45224;&#52488;/&#45224;&#52488;8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50668;&#52488;/&#50668;&#52488;800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50668;&#52488;/&#50668;&#52488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50668;&#52488;/&#50668;&#52488;4x1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1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2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4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8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15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3000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110m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45224;&#52488;/&#45224;&#52488;1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5000mW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4x1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45224;&#51473;/&#45224;&#51473;4x400m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50896;&#48376;\&#51473;&#54617;&#44368;&#48512;5\&#45224;&#51473;\&#45224;&#51473;&#54596;&#4630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1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1&#54617;&#45380;&#48512;/&#50668;&#51473;1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200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4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8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15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45224;&#52488;/&#45224;&#52488;2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3000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100mH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5000mW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4x100m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4x400mR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&#50668;&#51473;/&#50668;&#51473;&#54596;&#4630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1&#54617;&#45380;&#48512;/&#45224;&#51473;1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1&#54617;&#45380;&#48512;/&#45224;&#51473;400m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1&#54617;&#45380;&#48512;/&#45224;&#51473;1500m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1&#54617;&#45380;&#48512;/&#50668;&#51473;4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45224;&#52488;/&#45224;&#52488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1&#54617;&#45380;&#48512;/&#50668;&#51473;15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1473;&#54617;&#44368;&#48512;5/1&#54617;&#45380;&#48512;/&#50668;&#51473;&#54596;&#46300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100m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200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4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8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15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5000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110mH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400m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45224;&#52488;/&#45224;&#52488;&#54596;&#46300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3000mS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10kmW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4x100mR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4x400mR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45224;&#44256;/&#45224;&#44256;&#54596;&#46300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100m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200m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4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8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15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45224;&#52488;/&#45224;&#52488;4x100mR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50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100mH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400mH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3000mSC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10kmW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4x100mR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4x400mR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&#50668;&#44256;/&#50668;&#44256;&#54596;&#46300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45224;&#44256;100m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45224;&#44256;4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50668;&#52488;/&#50668;&#52488;80m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45224;&#44256;800m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45224;&#44256;5000m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45224;&#44256;110mH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45224;&#44256;&#54596;&#46300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50668;&#44256;100m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50668;&#44256;400m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50668;&#44256;800m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50668;&#44256;5000m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50668;&#44256;100mH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44256;&#46321;&#54617;&#44368;&#48512;5/1&#54617;&#45380;&#48512;/&#50668;&#44256;&#54596;&#463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50668;&#52488;/&#50668;&#52488;100m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50896;&#48376;\&#51473;&#54617;&#44368;&#48512;5\1&#54617;&#45380;&#48512;\&#45224;&#51473;&#54596;&#463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250/My%20Documents/Downloads/&#52488;&#46321;&#54617;&#44368;&#48512;3/&#50668;&#52488;/&#50668;&#52488;200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1.2</v>
          </cell>
        </row>
        <row r="11">
          <cell r="C11" t="str">
            <v>최명진</v>
          </cell>
          <cell r="E11" t="str">
            <v>전북이리초</v>
          </cell>
          <cell r="F11">
            <v>10.76</v>
          </cell>
        </row>
        <row r="12">
          <cell r="C12" t="str">
            <v>김준희</v>
          </cell>
          <cell r="E12" t="str">
            <v>왜관동부초</v>
          </cell>
          <cell r="F12">
            <v>11.53</v>
          </cell>
        </row>
        <row r="13">
          <cell r="C13" t="str">
            <v>정병준</v>
          </cell>
          <cell r="E13" t="str">
            <v>경기전곡초</v>
          </cell>
          <cell r="F13">
            <v>11.54</v>
          </cell>
        </row>
        <row r="14">
          <cell r="C14" t="str">
            <v>노현준</v>
          </cell>
          <cell r="E14" t="str">
            <v>인천당산초</v>
          </cell>
          <cell r="F14">
            <v>11.59</v>
          </cell>
        </row>
        <row r="15">
          <cell r="C15" t="str">
            <v>최익준</v>
          </cell>
          <cell r="E15" t="str">
            <v>대구신매초</v>
          </cell>
          <cell r="F15">
            <v>11.65</v>
          </cell>
        </row>
        <row r="16">
          <cell r="C16" t="str">
            <v>박원규</v>
          </cell>
          <cell r="E16" t="str">
            <v>인천당하초</v>
          </cell>
          <cell r="F16">
            <v>11.79</v>
          </cell>
        </row>
        <row r="17">
          <cell r="C17" t="str">
            <v>고준희</v>
          </cell>
          <cell r="E17" t="str">
            <v>광양칠성초</v>
          </cell>
          <cell r="F17">
            <v>12.34</v>
          </cell>
        </row>
        <row r="18">
          <cell r="C18" t="str">
            <v>조해찬</v>
          </cell>
          <cell r="E18" t="str">
            <v>세종조치원대동초</v>
          </cell>
          <cell r="F18">
            <v>12.43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심정순</v>
          </cell>
          <cell r="E11" t="str">
            <v>포은초</v>
          </cell>
          <cell r="F11" t="str">
            <v>2:20.99</v>
          </cell>
        </row>
        <row r="12">
          <cell r="C12" t="str">
            <v>김은서</v>
          </cell>
          <cell r="E12" t="str">
            <v>경기전곡초</v>
          </cell>
          <cell r="F12" t="str">
            <v>2:27.04</v>
          </cell>
        </row>
        <row r="13">
          <cell r="C13" t="str">
            <v>박혜민</v>
          </cell>
          <cell r="E13" t="str">
            <v>경북성암초</v>
          </cell>
          <cell r="F13" t="str">
            <v>2:28.06</v>
          </cell>
        </row>
        <row r="14">
          <cell r="C14" t="str">
            <v>하나름</v>
          </cell>
          <cell r="E14" t="str">
            <v>포은초</v>
          </cell>
          <cell r="F14" t="str">
            <v>2:28.28</v>
          </cell>
        </row>
        <row r="15">
          <cell r="C15" t="str">
            <v>이서연</v>
          </cell>
          <cell r="E15" t="str">
            <v>경북김천동신초</v>
          </cell>
          <cell r="F15" t="str">
            <v>2:45.07</v>
          </cell>
        </row>
        <row r="16">
          <cell r="C16" t="str">
            <v>박다혜</v>
          </cell>
          <cell r="E16" t="str">
            <v>충북영동초</v>
          </cell>
          <cell r="F16" t="str">
            <v>2:45.52</v>
          </cell>
        </row>
        <row r="17">
          <cell r="C17" t="str">
            <v>김신영</v>
          </cell>
          <cell r="E17" t="str">
            <v>광주송정초</v>
          </cell>
          <cell r="F17" t="str">
            <v>2:57.73</v>
          </cell>
        </row>
        <row r="18">
          <cell r="C18" t="str">
            <v>장난희</v>
          </cell>
          <cell r="E18" t="str">
            <v>세종조치원대동초</v>
          </cell>
          <cell r="F18" t="str">
            <v>3:12.54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이다예</v>
          </cell>
          <cell r="E11" t="str">
            <v>인제남초</v>
          </cell>
          <cell r="F11" t="str">
            <v>1.35</v>
          </cell>
        </row>
        <row r="12">
          <cell r="C12" t="str">
            <v>윤세라</v>
          </cell>
          <cell r="E12" t="str">
            <v>홍성초</v>
          </cell>
          <cell r="F12" t="str">
            <v>1.30</v>
          </cell>
        </row>
        <row r="13">
          <cell r="C13" t="str">
            <v>김가인</v>
          </cell>
          <cell r="E13" t="str">
            <v>인천인동초</v>
          </cell>
          <cell r="F13" t="str">
            <v>1.20</v>
          </cell>
        </row>
      </sheetData>
      <sheetData sheetId="1">
        <row r="11">
          <cell r="C11" t="str">
            <v>손효리</v>
          </cell>
          <cell r="E11" t="str">
            <v>경북형일초</v>
          </cell>
          <cell r="F11" t="str">
            <v>4.72</v>
          </cell>
          <cell r="G11" t="str">
            <v>-0.3</v>
          </cell>
        </row>
        <row r="12">
          <cell r="C12" t="str">
            <v>전진이</v>
          </cell>
          <cell r="E12" t="str">
            <v>충북칠성초</v>
          </cell>
          <cell r="F12" t="str">
            <v>4.51</v>
          </cell>
          <cell r="G12" t="str">
            <v>-1.2</v>
          </cell>
        </row>
        <row r="13">
          <cell r="C13" t="str">
            <v>홍예림</v>
          </cell>
          <cell r="E13" t="str">
            <v>충북연풍초</v>
          </cell>
          <cell r="F13" t="str">
            <v>4.47</v>
          </cell>
          <cell r="G13" t="str">
            <v>0.7</v>
          </cell>
        </row>
        <row r="14">
          <cell r="C14" t="str">
            <v>강민경</v>
          </cell>
          <cell r="E14" t="str">
            <v>부산동주초</v>
          </cell>
          <cell r="F14" t="str">
            <v>4.42</v>
          </cell>
          <cell r="G14" t="str">
            <v>0.9</v>
          </cell>
        </row>
        <row r="15">
          <cell r="C15" t="str">
            <v>이수영</v>
          </cell>
          <cell r="E15" t="str">
            <v>대구이현초</v>
          </cell>
          <cell r="F15" t="str">
            <v>4.39</v>
          </cell>
          <cell r="G15" t="str">
            <v>-1.1</v>
          </cell>
        </row>
        <row r="16">
          <cell r="C16" t="str">
            <v>주호희</v>
          </cell>
          <cell r="E16" t="str">
            <v>인천인동초</v>
          </cell>
          <cell r="F16" t="str">
            <v>4.26</v>
          </cell>
          <cell r="G16" t="str">
            <v>-3.3</v>
          </cell>
        </row>
        <row r="17">
          <cell r="C17" t="str">
            <v>안나겸</v>
          </cell>
          <cell r="E17" t="str">
            <v>포항원동초</v>
          </cell>
          <cell r="F17" t="str">
            <v>4.25</v>
          </cell>
          <cell r="G17" t="str">
            <v>1.3</v>
          </cell>
        </row>
        <row r="18">
          <cell r="C18" t="str">
            <v>송세인</v>
          </cell>
          <cell r="E18" t="str">
            <v>전북이리팔봉초</v>
          </cell>
          <cell r="F18" t="str">
            <v>4.24</v>
          </cell>
          <cell r="G18" t="str">
            <v>-0.0</v>
          </cell>
        </row>
      </sheetData>
      <sheetData sheetId="2">
        <row r="11">
          <cell r="C11" t="str">
            <v>이혜민</v>
          </cell>
          <cell r="E11" t="str">
            <v>경북장산초</v>
          </cell>
          <cell r="F11">
            <v>10.74</v>
          </cell>
        </row>
        <row r="12">
          <cell r="C12" t="str">
            <v>김민서</v>
          </cell>
          <cell r="E12" t="str">
            <v>경기내혜홀초</v>
          </cell>
          <cell r="F12">
            <v>10.55</v>
          </cell>
        </row>
        <row r="13">
          <cell r="C13" t="str">
            <v>이금비</v>
          </cell>
          <cell r="E13" t="str">
            <v>도리초</v>
          </cell>
          <cell r="F13">
            <v>8.99</v>
          </cell>
        </row>
        <row r="14">
          <cell r="C14" t="str">
            <v>박보미</v>
          </cell>
          <cell r="E14" t="str">
            <v>대구신매초</v>
          </cell>
          <cell r="F14">
            <v>8.5500000000000007</v>
          </cell>
        </row>
        <row r="15">
          <cell r="C15" t="str">
            <v>조예나</v>
          </cell>
          <cell r="E15" t="str">
            <v>인천동방초</v>
          </cell>
          <cell r="F15" t="str">
            <v>8.40</v>
          </cell>
        </row>
        <row r="16">
          <cell r="C16" t="str">
            <v>이다은</v>
          </cell>
          <cell r="E16" t="str">
            <v>합송초</v>
          </cell>
          <cell r="F16">
            <v>8.01</v>
          </cell>
        </row>
        <row r="17">
          <cell r="C17" t="str">
            <v>김민지</v>
          </cell>
          <cell r="E17" t="str">
            <v>전북이리팔봉초</v>
          </cell>
          <cell r="F17">
            <v>7.65</v>
          </cell>
        </row>
        <row r="18">
          <cell r="C18" t="str">
            <v>장세현</v>
          </cell>
          <cell r="E18" t="str">
            <v>전북이리팔봉초</v>
          </cell>
          <cell r="F18">
            <v>7.37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정주은 이나연 김태희 송세인</v>
          </cell>
          <cell r="E11" t="str">
            <v>전북이리팔봉초</v>
          </cell>
          <cell r="F11">
            <v>59.14</v>
          </cell>
        </row>
        <row r="12">
          <cell r="C12" t="str">
            <v>김나영 유채은 김민선 강민서</v>
          </cell>
          <cell r="E12" t="str">
            <v>전남벌교초</v>
          </cell>
          <cell r="F12" t="str">
            <v>59.90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-0.5</v>
          </cell>
        </row>
        <row r="11">
          <cell r="C11" t="str">
            <v>서민준</v>
          </cell>
          <cell r="E11" t="str">
            <v>울산스포츠과학중</v>
          </cell>
          <cell r="F11" t="str">
            <v>11.06 CR</v>
          </cell>
        </row>
        <row r="12">
          <cell r="C12" t="str">
            <v>박원진</v>
          </cell>
          <cell r="E12" t="str">
            <v>반곡중</v>
          </cell>
          <cell r="F12" t="str">
            <v>11.13</v>
          </cell>
        </row>
        <row r="13">
          <cell r="C13" t="str">
            <v>송동익</v>
          </cell>
          <cell r="E13" t="str">
            <v>울산스포츠과학중</v>
          </cell>
          <cell r="F13" t="str">
            <v>11.32</v>
          </cell>
        </row>
        <row r="14">
          <cell r="C14" t="str">
            <v>우인섭</v>
          </cell>
          <cell r="E14" t="str">
            <v>월촌중</v>
          </cell>
          <cell r="F14" t="str">
            <v>11.41</v>
          </cell>
        </row>
        <row r="15">
          <cell r="C15" t="str">
            <v>이동호</v>
          </cell>
          <cell r="E15" t="str">
            <v>경기금파중</v>
          </cell>
          <cell r="F15" t="str">
            <v>11.54</v>
          </cell>
        </row>
        <row r="16">
          <cell r="C16" t="str">
            <v>김승호</v>
          </cell>
          <cell r="E16" t="str">
            <v>대전체육중</v>
          </cell>
          <cell r="F16" t="str">
            <v>11.60</v>
          </cell>
        </row>
        <row r="17">
          <cell r="C17" t="str">
            <v>최제원</v>
          </cell>
          <cell r="E17" t="str">
            <v>경기석우중</v>
          </cell>
          <cell r="F17" t="str">
            <v>11.65</v>
          </cell>
        </row>
        <row r="18">
          <cell r="C18" t="str">
            <v>노호진</v>
          </cell>
          <cell r="F18" t="str">
            <v>11.65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+2.4</v>
          </cell>
        </row>
        <row r="11">
          <cell r="C11" t="str">
            <v>서민준</v>
          </cell>
          <cell r="E11" t="str">
            <v>울산스포츠과학중</v>
          </cell>
          <cell r="F11" t="str">
            <v>22.36</v>
          </cell>
        </row>
        <row r="12">
          <cell r="C12" t="str">
            <v>최창희</v>
          </cell>
          <cell r="E12" t="str">
            <v>경산중</v>
          </cell>
          <cell r="F12" t="str">
            <v>22.66</v>
          </cell>
        </row>
        <row r="13">
          <cell r="C13" t="str">
            <v>정진솔</v>
          </cell>
          <cell r="E13" t="str">
            <v>부산대청중</v>
          </cell>
          <cell r="F13" t="str">
            <v>22.74</v>
          </cell>
        </row>
        <row r="14">
          <cell r="C14" t="str">
            <v>우인섭</v>
          </cell>
          <cell r="E14" t="str">
            <v>월촌중</v>
          </cell>
          <cell r="F14" t="str">
            <v>22.88</v>
          </cell>
        </row>
        <row r="15">
          <cell r="C15" t="str">
            <v>김승호</v>
          </cell>
          <cell r="E15" t="str">
            <v>대전체육중</v>
          </cell>
          <cell r="F15" t="str">
            <v>23.16</v>
          </cell>
        </row>
        <row r="16">
          <cell r="C16" t="str">
            <v>장수찬</v>
          </cell>
          <cell r="E16" t="str">
            <v>순천금당중</v>
          </cell>
          <cell r="F16" t="str">
            <v>23.39</v>
          </cell>
        </row>
        <row r="17">
          <cell r="C17" t="str">
            <v>류성우</v>
          </cell>
          <cell r="E17" t="str">
            <v>울산스포츠과학중</v>
          </cell>
          <cell r="F17" t="str">
            <v>23.77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최창희</v>
          </cell>
          <cell r="E11" t="str">
            <v>경산중</v>
          </cell>
          <cell r="F11">
            <v>51.78</v>
          </cell>
        </row>
        <row r="12">
          <cell r="C12" t="str">
            <v>김규섭</v>
          </cell>
          <cell r="E12" t="str">
            <v>월촌중</v>
          </cell>
          <cell r="F12">
            <v>52.39</v>
          </cell>
        </row>
        <row r="13">
          <cell r="C13" t="str">
            <v>신현서</v>
          </cell>
          <cell r="E13" t="str">
            <v>경기체육중</v>
          </cell>
          <cell r="F13" t="str">
            <v>53.00</v>
          </cell>
        </row>
        <row r="14">
          <cell r="C14" t="str">
            <v>김동욱</v>
          </cell>
          <cell r="E14" t="str">
            <v>전남체육중</v>
          </cell>
          <cell r="F14">
            <v>53.03</v>
          </cell>
        </row>
        <row r="15">
          <cell r="C15" t="str">
            <v>류성우</v>
          </cell>
          <cell r="E15" t="str">
            <v>울산스포츠과학중</v>
          </cell>
          <cell r="F15">
            <v>53.69</v>
          </cell>
        </row>
        <row r="16">
          <cell r="C16" t="str">
            <v>강호진</v>
          </cell>
          <cell r="E16" t="str">
            <v>경북체육중</v>
          </cell>
          <cell r="F16">
            <v>54.73</v>
          </cell>
        </row>
        <row r="17">
          <cell r="C17" t="str">
            <v>정안성</v>
          </cell>
          <cell r="E17" t="str">
            <v>경기신천중</v>
          </cell>
          <cell r="F17">
            <v>54.97</v>
          </cell>
        </row>
        <row r="18">
          <cell r="C18" t="str">
            <v>박상훈</v>
          </cell>
          <cell r="E18" t="str">
            <v>고창중</v>
          </cell>
          <cell r="F18">
            <v>56.82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정태준</v>
          </cell>
          <cell r="E11" t="str">
            <v>울산중</v>
          </cell>
          <cell r="F11" t="str">
            <v>2:00.08</v>
          </cell>
        </row>
        <row r="12">
          <cell r="C12" t="str">
            <v>김현민</v>
          </cell>
          <cell r="E12" t="str">
            <v>남산중</v>
          </cell>
          <cell r="F12" t="str">
            <v>2:07.18</v>
          </cell>
        </row>
        <row r="13">
          <cell r="C13" t="str">
            <v>지성환</v>
          </cell>
          <cell r="E13" t="str">
            <v>대구체육중</v>
          </cell>
          <cell r="F13" t="str">
            <v>2:08.68</v>
          </cell>
        </row>
        <row r="14">
          <cell r="C14" t="str">
            <v>이한비</v>
          </cell>
          <cell r="E14" t="str">
            <v>음성중</v>
          </cell>
          <cell r="F14" t="str">
            <v>2:10.79</v>
          </cell>
        </row>
        <row r="15">
          <cell r="C15" t="str">
            <v>안성현</v>
          </cell>
          <cell r="E15" t="str">
            <v>충일중</v>
          </cell>
          <cell r="F15" t="str">
            <v>2:11.19</v>
          </cell>
        </row>
        <row r="16">
          <cell r="C16" t="str">
            <v>손세진</v>
          </cell>
          <cell r="E16" t="str">
            <v>대구체육중</v>
          </cell>
          <cell r="F16" t="str">
            <v>2:11.35</v>
          </cell>
        </row>
        <row r="17">
          <cell r="C17" t="str">
            <v>김민석</v>
          </cell>
          <cell r="E17" t="str">
            <v>경기체육중</v>
          </cell>
          <cell r="F17" t="str">
            <v>2:11.42</v>
          </cell>
        </row>
        <row r="18">
          <cell r="C18" t="str">
            <v>유진서</v>
          </cell>
          <cell r="E18" t="str">
            <v>음성중</v>
          </cell>
          <cell r="F18" t="str">
            <v>2:11.78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정태준</v>
          </cell>
          <cell r="E11" t="str">
            <v>울산중</v>
          </cell>
          <cell r="F11" t="str">
            <v>4:11.43</v>
          </cell>
        </row>
        <row r="12">
          <cell r="C12" t="str">
            <v>한승엽</v>
          </cell>
          <cell r="E12" t="str">
            <v>배문중</v>
          </cell>
          <cell r="F12" t="str">
            <v>4:12.78</v>
          </cell>
        </row>
        <row r="13">
          <cell r="C13" t="str">
            <v>이범수</v>
          </cell>
          <cell r="E13" t="str">
            <v>광명북중</v>
          </cell>
          <cell r="F13" t="str">
            <v>4:18.12</v>
          </cell>
        </row>
        <row r="14">
          <cell r="C14" t="str">
            <v>오성윤</v>
          </cell>
          <cell r="E14" t="str">
            <v>배문중</v>
          </cell>
          <cell r="F14" t="str">
            <v>4:23.50</v>
          </cell>
        </row>
        <row r="15">
          <cell r="C15" t="str">
            <v>이동훈</v>
          </cell>
          <cell r="E15" t="str">
            <v>대구체육중</v>
          </cell>
          <cell r="F15" t="str">
            <v>4:26.82</v>
          </cell>
        </row>
        <row r="16">
          <cell r="C16" t="str">
            <v>안성현</v>
          </cell>
          <cell r="E16" t="str">
            <v>충일중</v>
          </cell>
          <cell r="F16" t="str">
            <v>4:27.51</v>
          </cell>
        </row>
        <row r="17">
          <cell r="C17" t="str">
            <v>유진서</v>
          </cell>
          <cell r="E17" t="str">
            <v>음성중</v>
          </cell>
          <cell r="F17" t="str">
            <v>4:28.41</v>
          </cell>
        </row>
        <row r="18">
          <cell r="C18" t="str">
            <v>김민재</v>
          </cell>
          <cell r="E18" t="str">
            <v>형곡중</v>
          </cell>
          <cell r="F18" t="str">
            <v>4:30.12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이범수</v>
          </cell>
          <cell r="E11" t="str">
            <v>광명북중</v>
          </cell>
          <cell r="F11" t="str">
            <v>9:13.31</v>
          </cell>
        </row>
        <row r="12">
          <cell r="C12" t="str">
            <v>오성윤</v>
          </cell>
          <cell r="E12" t="str">
            <v>배문중</v>
          </cell>
          <cell r="F12" t="str">
            <v>9:23.49</v>
          </cell>
        </row>
        <row r="13">
          <cell r="C13" t="str">
            <v>김진만</v>
          </cell>
          <cell r="E13" t="str">
            <v>광명북중</v>
          </cell>
          <cell r="F13" t="str">
            <v>9:26.06</v>
          </cell>
        </row>
        <row r="14">
          <cell r="C14" t="str">
            <v>김민재</v>
          </cell>
          <cell r="E14" t="str">
            <v>형곡중</v>
          </cell>
          <cell r="F14" t="str">
            <v>9:38.05</v>
          </cell>
        </row>
        <row r="15">
          <cell r="C15" t="str">
            <v>이동훈</v>
          </cell>
          <cell r="E15" t="str">
            <v>대구체육중</v>
          </cell>
          <cell r="F15" t="str">
            <v>9:39.13</v>
          </cell>
        </row>
        <row r="16">
          <cell r="C16" t="str">
            <v>허태성</v>
          </cell>
          <cell r="E16" t="str">
            <v>배문중</v>
          </cell>
          <cell r="F16" t="str">
            <v>9:39.76</v>
          </cell>
        </row>
        <row r="17">
          <cell r="C17" t="str">
            <v>한승엽</v>
          </cell>
          <cell r="E17" t="str">
            <v>배문중</v>
          </cell>
          <cell r="F17" t="str">
            <v>9:45.01</v>
          </cell>
        </row>
        <row r="18">
          <cell r="C18" t="str">
            <v>김태훈</v>
          </cell>
          <cell r="E18" t="str">
            <v>충북영동중</v>
          </cell>
          <cell r="F18" t="str">
            <v>9:47.40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-0.3</v>
          </cell>
        </row>
        <row r="11">
          <cell r="C11" t="str">
            <v>송동익</v>
          </cell>
          <cell r="E11" t="str">
            <v>울산스포츠과학중</v>
          </cell>
          <cell r="F11" t="str">
            <v>15.28</v>
          </cell>
        </row>
        <row r="12">
          <cell r="C12" t="str">
            <v>최현식</v>
          </cell>
          <cell r="E12" t="str">
            <v>성산중</v>
          </cell>
          <cell r="F12" t="str">
            <v>16.20</v>
          </cell>
        </row>
        <row r="13">
          <cell r="C13" t="str">
            <v>박무현</v>
          </cell>
          <cell r="E13" t="str">
            <v>삼성중</v>
          </cell>
          <cell r="F13" t="str">
            <v>16.46</v>
          </cell>
        </row>
        <row r="14">
          <cell r="C14" t="str">
            <v>김현태</v>
          </cell>
          <cell r="E14" t="str">
            <v>대구체육중</v>
          </cell>
          <cell r="F14" t="str">
            <v>16.91</v>
          </cell>
        </row>
        <row r="15">
          <cell r="C15" t="str">
            <v>김준혁</v>
          </cell>
          <cell r="E15" t="str">
            <v>대전대신중</v>
          </cell>
          <cell r="F15" t="str">
            <v>20.28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-0.6</v>
          </cell>
        </row>
        <row r="11">
          <cell r="C11" t="str">
            <v>김태욱</v>
          </cell>
          <cell r="E11" t="str">
            <v>경동초</v>
          </cell>
          <cell r="F11">
            <v>12.33</v>
          </cell>
        </row>
        <row r="12">
          <cell r="C12" t="str">
            <v>용현건</v>
          </cell>
          <cell r="E12" t="str">
            <v>인천동방초</v>
          </cell>
          <cell r="F12">
            <v>12.34</v>
          </cell>
        </row>
        <row r="13">
          <cell r="C13" t="str">
            <v>안대현</v>
          </cell>
          <cell r="E13" t="str">
            <v>자인초</v>
          </cell>
          <cell r="F13">
            <v>12.73</v>
          </cell>
        </row>
        <row r="14">
          <cell r="C14" t="str">
            <v>박건호</v>
          </cell>
          <cell r="E14" t="str">
            <v>이서초</v>
          </cell>
          <cell r="F14">
            <v>12.79</v>
          </cell>
        </row>
        <row r="15">
          <cell r="C15" t="str">
            <v>나마디조엘진</v>
          </cell>
          <cell r="E15" t="str">
            <v>경기김포서초</v>
          </cell>
          <cell r="F15">
            <v>12.81</v>
          </cell>
        </row>
        <row r="16">
          <cell r="C16" t="str">
            <v>윤성현</v>
          </cell>
          <cell r="E16" t="str">
            <v>대전가수원초</v>
          </cell>
          <cell r="F16">
            <v>13.07</v>
          </cell>
        </row>
        <row r="17">
          <cell r="C17" t="str">
            <v>설상우</v>
          </cell>
          <cell r="E17" t="str">
            <v>울산남외초</v>
          </cell>
          <cell r="F17">
            <v>13.08</v>
          </cell>
        </row>
        <row r="18">
          <cell r="C18" t="str">
            <v>김선구</v>
          </cell>
          <cell r="E18" t="str">
            <v>대전가수원초</v>
          </cell>
          <cell r="F18">
            <v>13.08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이정훈</v>
          </cell>
          <cell r="E11" t="str">
            <v>배문중</v>
          </cell>
          <cell r="F11" t="str">
            <v>22:58.17</v>
          </cell>
        </row>
        <row r="12">
          <cell r="C12" t="str">
            <v>이강희</v>
          </cell>
          <cell r="E12" t="str">
            <v>경북체육중</v>
          </cell>
          <cell r="F12" t="str">
            <v>23:48.30</v>
          </cell>
        </row>
        <row r="13">
          <cell r="C13" t="str">
            <v>김가람</v>
          </cell>
          <cell r="E13" t="str">
            <v>배문중</v>
          </cell>
          <cell r="F13" t="str">
            <v>24:24.47</v>
          </cell>
        </row>
        <row r="14">
          <cell r="C14" t="str">
            <v>강병준</v>
          </cell>
          <cell r="E14" t="str">
            <v>조치원중</v>
          </cell>
          <cell r="F14" t="str">
            <v>24:56.51</v>
          </cell>
        </row>
        <row r="15">
          <cell r="C15" t="str">
            <v>김민규</v>
          </cell>
          <cell r="E15" t="str">
            <v>서산중</v>
          </cell>
          <cell r="F15" t="str">
            <v>25:55.37</v>
          </cell>
        </row>
        <row r="16">
          <cell r="C16" t="str">
            <v>김서진</v>
          </cell>
          <cell r="E16" t="str">
            <v>점촌중</v>
          </cell>
          <cell r="F16" t="str">
            <v>26:03.14</v>
          </cell>
        </row>
        <row r="17">
          <cell r="C17" t="str">
            <v>박선홍</v>
          </cell>
          <cell r="E17" t="str">
            <v>동주중</v>
          </cell>
          <cell r="F17" t="str">
            <v>26:51.13</v>
          </cell>
        </row>
        <row r="18">
          <cell r="C18" t="str">
            <v>이상준</v>
          </cell>
          <cell r="E18" t="str">
            <v>광명북중</v>
          </cell>
          <cell r="F18" t="str">
            <v>28:14.16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류성우 송동익 김동길 서민준</v>
          </cell>
          <cell r="E11" t="str">
            <v>울산스포츠과학중</v>
          </cell>
          <cell r="F11" t="str">
            <v>45.17</v>
          </cell>
        </row>
        <row r="12">
          <cell r="C12" t="str">
            <v>송병찬 우인섭 김규섭 조이레</v>
          </cell>
          <cell r="E12" t="str">
            <v>월촌중</v>
          </cell>
          <cell r="F12" t="str">
            <v>46.07</v>
          </cell>
        </row>
        <row r="13">
          <cell r="C13" t="str">
            <v>노호진 배지훈 정경인정해성</v>
          </cell>
          <cell r="E13" t="str">
            <v>월배중</v>
          </cell>
          <cell r="F13" t="str">
            <v>47.11</v>
          </cell>
        </row>
        <row r="14">
          <cell r="C14" t="str">
            <v>이동인 이동호 조 성 안희성</v>
          </cell>
          <cell r="E14" t="str">
            <v>경기금파중</v>
          </cell>
          <cell r="F14" t="str">
            <v>47.98</v>
          </cell>
        </row>
        <row r="15">
          <cell r="C15" t="str">
            <v>김현민 이지훈 서정수최제원</v>
          </cell>
          <cell r="E15" t="str">
            <v>경기석우중</v>
          </cell>
          <cell r="F15" t="str">
            <v>48.71</v>
          </cell>
        </row>
        <row r="16">
          <cell r="C16" t="str">
            <v>김현종 최재형 임강유 김승우</v>
          </cell>
          <cell r="E16" t="str">
            <v>광명북중</v>
          </cell>
          <cell r="F16" t="str">
            <v>48.99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우인섭 김규섭 조이레 최민영</v>
          </cell>
          <cell r="E11" t="str">
            <v>월촌중</v>
          </cell>
          <cell r="F11" t="str">
            <v>3:41.37</v>
          </cell>
        </row>
        <row r="12">
          <cell r="C12" t="str">
            <v>주예찬 김동욱 박상민 유강현</v>
          </cell>
          <cell r="E12" t="str">
            <v>전남체육중</v>
          </cell>
          <cell r="F12" t="str">
            <v>3:45.25</v>
          </cell>
        </row>
        <row r="13">
          <cell r="C13" t="str">
            <v>김유빈 오민석 한병렬 김유준</v>
          </cell>
          <cell r="E13" t="str">
            <v>당진원당중</v>
          </cell>
          <cell r="F13" t="str">
            <v>3:46.00</v>
          </cell>
        </row>
        <row r="14">
          <cell r="C14" t="str">
            <v>이동인 이동호 조 성 안희성</v>
          </cell>
          <cell r="E14" t="str">
            <v>경기금파중</v>
          </cell>
          <cell r="F14" t="str">
            <v>3:49.43</v>
          </cell>
        </row>
        <row r="15">
          <cell r="C15" t="str">
            <v>김채민 신현서 배문철 이예찬</v>
          </cell>
          <cell r="E15" t="str">
            <v>경기체육중</v>
          </cell>
          <cell r="F15" t="str">
            <v>3:50.68</v>
          </cell>
        </row>
        <row r="16">
          <cell r="C16" t="str">
            <v>정해성 김석현 노호진 배지훈</v>
          </cell>
          <cell r="E16" t="str">
            <v>월배중</v>
          </cell>
          <cell r="F16" t="str">
            <v>4:03.40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정재인</v>
          </cell>
          <cell r="E11" t="str">
            <v>전라중</v>
          </cell>
          <cell r="F11" t="str">
            <v>1.84</v>
          </cell>
        </row>
        <row r="12">
          <cell r="C12" t="str">
            <v>윤서준</v>
          </cell>
          <cell r="E12" t="str">
            <v>대전송촌중</v>
          </cell>
          <cell r="F12" t="str">
            <v>1.81</v>
          </cell>
        </row>
        <row r="13">
          <cell r="C13" t="str">
            <v>장진호</v>
          </cell>
          <cell r="E13" t="str">
            <v>강원체육중</v>
          </cell>
          <cell r="F13" t="str">
            <v>1.81</v>
          </cell>
        </row>
        <row r="14">
          <cell r="C14" t="str">
            <v>이재호</v>
          </cell>
          <cell r="E14" t="str">
            <v>경기체육중</v>
          </cell>
          <cell r="F14" t="str">
            <v>1.81</v>
          </cell>
        </row>
        <row r="15">
          <cell r="C15" t="str">
            <v>김민혁</v>
          </cell>
          <cell r="E15" t="str">
            <v>묵호중</v>
          </cell>
          <cell r="F15" t="str">
            <v>1.75</v>
          </cell>
        </row>
        <row r="16">
          <cell r="C16" t="str">
            <v>김재민</v>
          </cell>
          <cell r="E16" t="str">
            <v>대구체육중</v>
          </cell>
          <cell r="F16" t="str">
            <v>1.65</v>
          </cell>
        </row>
        <row r="17">
          <cell r="C17" t="str">
            <v>최진우</v>
          </cell>
          <cell r="E17" t="str">
            <v>울산스포츠과학중</v>
          </cell>
          <cell r="F17" t="str">
            <v>1.65</v>
          </cell>
        </row>
        <row r="18">
          <cell r="C18" t="str">
            <v>이재윤</v>
          </cell>
          <cell r="E18" t="str">
            <v>대흥중</v>
          </cell>
          <cell r="F18" t="str">
            <v>1.60</v>
          </cell>
        </row>
      </sheetData>
      <sheetData sheetId="1">
        <row r="11">
          <cell r="C11" t="str">
            <v>권용현</v>
          </cell>
          <cell r="E11" t="str">
            <v>부산대청중</v>
          </cell>
          <cell r="F11" t="str">
            <v>3.80</v>
          </cell>
        </row>
        <row r="12">
          <cell r="C12" t="str">
            <v>김채민</v>
          </cell>
          <cell r="E12" t="str">
            <v>경기체육중</v>
          </cell>
          <cell r="F12" t="str">
            <v>3.80</v>
          </cell>
        </row>
        <row r="13">
          <cell r="C13" t="str">
            <v>이성민</v>
          </cell>
          <cell r="E13" t="str">
            <v>부산대청중</v>
          </cell>
          <cell r="F13" t="str">
            <v>3.60</v>
          </cell>
        </row>
        <row r="14">
          <cell r="C14" t="str">
            <v>윤하진</v>
          </cell>
          <cell r="E14" t="str">
            <v>경기체육중</v>
          </cell>
          <cell r="F14" t="str">
            <v>3.20</v>
          </cell>
        </row>
        <row r="15">
          <cell r="C15" t="str">
            <v>이수민</v>
          </cell>
          <cell r="E15" t="str">
            <v>대전체육중</v>
          </cell>
          <cell r="F15" t="str">
            <v>2.80</v>
          </cell>
        </row>
        <row r="16">
          <cell r="C16" t="str">
            <v>김도윤</v>
          </cell>
          <cell r="E16" t="str">
            <v>울산스포츠과학중</v>
          </cell>
          <cell r="F16" t="str">
            <v>2.80</v>
          </cell>
        </row>
      </sheetData>
      <sheetData sheetId="2">
        <row r="11">
          <cell r="C11" t="str">
            <v>최성화</v>
          </cell>
          <cell r="E11" t="str">
            <v>전남체육중</v>
          </cell>
          <cell r="F11" t="str">
            <v>6.75</v>
          </cell>
          <cell r="G11" t="str">
            <v>+0.7</v>
          </cell>
        </row>
        <row r="12">
          <cell r="C12" t="str">
            <v>이경민</v>
          </cell>
          <cell r="E12" t="str">
            <v>광양백운중</v>
          </cell>
          <cell r="F12" t="str">
            <v>6.61</v>
          </cell>
          <cell r="G12" t="str">
            <v>+0.3</v>
          </cell>
        </row>
        <row r="13">
          <cell r="C13" t="str">
            <v>임상민</v>
          </cell>
          <cell r="E13" t="str">
            <v>경북체육중</v>
          </cell>
          <cell r="F13" t="str">
            <v>6.25</v>
          </cell>
          <cell r="G13" t="str">
            <v>+0.4</v>
          </cell>
        </row>
        <row r="14">
          <cell r="C14" t="str">
            <v>김선민</v>
          </cell>
          <cell r="E14" t="str">
            <v>논산중</v>
          </cell>
          <cell r="F14" t="str">
            <v>6.23</v>
          </cell>
          <cell r="G14" t="str">
            <v>+0.3</v>
          </cell>
        </row>
        <row r="15">
          <cell r="C15" t="str">
            <v>천영수</v>
          </cell>
          <cell r="E15" t="str">
            <v>대전송촌중</v>
          </cell>
          <cell r="F15" t="str">
            <v>6.23</v>
          </cell>
          <cell r="G15" t="str">
            <v>-0.1</v>
          </cell>
        </row>
        <row r="16">
          <cell r="C16" t="str">
            <v>장예찬</v>
          </cell>
          <cell r="E16" t="str">
            <v>순천금당중</v>
          </cell>
          <cell r="F16" t="str">
            <v>6.02</v>
          </cell>
          <cell r="G16" t="str">
            <v>+0.7</v>
          </cell>
        </row>
        <row r="17">
          <cell r="C17" t="str">
            <v>김동주</v>
          </cell>
          <cell r="E17" t="str">
            <v>점촌중</v>
          </cell>
          <cell r="F17" t="str">
            <v>6.02</v>
          </cell>
          <cell r="G17" t="str">
            <v>+0.4</v>
          </cell>
        </row>
        <row r="18">
          <cell r="C18" t="str">
            <v>맹재연</v>
          </cell>
          <cell r="E18" t="str">
            <v>강원체육중</v>
          </cell>
          <cell r="F18" t="str">
            <v>5.97</v>
          </cell>
          <cell r="G18" t="str">
            <v>+0.8</v>
          </cell>
        </row>
      </sheetData>
      <sheetData sheetId="3">
        <row r="11">
          <cell r="C11" t="str">
            <v>천영수</v>
          </cell>
          <cell r="E11" t="str">
            <v>대전송촌중</v>
          </cell>
          <cell r="F11" t="str">
            <v>13.68</v>
          </cell>
          <cell r="G11" t="str">
            <v>0.7</v>
          </cell>
        </row>
        <row r="12">
          <cell r="C12" t="str">
            <v>손준혁</v>
          </cell>
          <cell r="E12" t="str">
            <v>대구체육중</v>
          </cell>
          <cell r="F12" t="str">
            <v>13.21</v>
          </cell>
          <cell r="G12" t="str">
            <v>0.7</v>
          </cell>
        </row>
        <row r="13">
          <cell r="C13" t="str">
            <v>조승규</v>
          </cell>
          <cell r="E13" t="str">
            <v>영해중</v>
          </cell>
          <cell r="F13" t="str">
            <v>13.15</v>
          </cell>
          <cell r="G13" t="str">
            <v>0.9</v>
          </cell>
        </row>
        <row r="14">
          <cell r="C14" t="str">
            <v>장지승</v>
          </cell>
          <cell r="E14" t="str">
            <v>전남체육중</v>
          </cell>
          <cell r="F14" t="str">
            <v>12.82</v>
          </cell>
          <cell r="G14" t="str">
            <v>0.6</v>
          </cell>
        </row>
        <row r="15">
          <cell r="C15" t="str">
            <v>신재혁</v>
          </cell>
          <cell r="E15" t="str">
            <v>임천중</v>
          </cell>
          <cell r="F15" t="str">
            <v>12.69</v>
          </cell>
          <cell r="G15" t="str">
            <v>1.8</v>
          </cell>
        </row>
        <row r="16">
          <cell r="C16" t="str">
            <v>김동주</v>
          </cell>
          <cell r="E16" t="str">
            <v>점촌중</v>
          </cell>
          <cell r="F16" t="str">
            <v>12.53</v>
          </cell>
          <cell r="G16" t="str">
            <v>1.3</v>
          </cell>
        </row>
        <row r="17">
          <cell r="C17" t="str">
            <v>김현종</v>
          </cell>
          <cell r="E17" t="str">
            <v>광명북중</v>
          </cell>
          <cell r="F17" t="str">
            <v>12.02</v>
          </cell>
          <cell r="G17" t="str">
            <v>1.6</v>
          </cell>
        </row>
        <row r="18">
          <cell r="C18" t="str">
            <v>송교혁</v>
          </cell>
          <cell r="E18" t="str">
            <v>동명중</v>
          </cell>
          <cell r="F18" t="str">
            <v>11.89</v>
          </cell>
          <cell r="G18" t="str">
            <v>0.7</v>
          </cell>
        </row>
      </sheetData>
      <sheetData sheetId="4">
        <row r="11">
          <cell r="C11" t="str">
            <v>김현민</v>
          </cell>
          <cell r="E11" t="str">
            <v>거제중앙중</v>
          </cell>
          <cell r="F11" t="str">
            <v>17.85</v>
          </cell>
        </row>
        <row r="12">
          <cell r="C12" t="str">
            <v>서승우</v>
          </cell>
          <cell r="E12" t="str">
            <v>동주중</v>
          </cell>
          <cell r="F12" t="str">
            <v>17.32</v>
          </cell>
        </row>
        <row r="13">
          <cell r="C13" t="str">
            <v>채지훈</v>
          </cell>
          <cell r="E13" t="str">
            <v>전남체육중</v>
          </cell>
          <cell r="F13" t="str">
            <v>16.57</v>
          </cell>
        </row>
        <row r="14">
          <cell r="C14" t="str">
            <v>김호현</v>
          </cell>
          <cell r="E14" t="str">
            <v>강원체육중</v>
          </cell>
          <cell r="F14" t="str">
            <v>16.49</v>
          </cell>
        </row>
        <row r="15">
          <cell r="C15" t="str">
            <v>최형재</v>
          </cell>
          <cell r="E15" t="str">
            <v>인천당하중</v>
          </cell>
          <cell r="F15" t="str">
            <v>15.60</v>
          </cell>
        </row>
        <row r="16">
          <cell r="C16" t="str">
            <v>서우진</v>
          </cell>
          <cell r="E16" t="str">
            <v>경기송운중</v>
          </cell>
          <cell r="F16" t="str">
            <v>14.76</v>
          </cell>
        </row>
        <row r="17">
          <cell r="C17" t="str">
            <v>홍민기</v>
          </cell>
          <cell r="E17" t="str">
            <v>삼성중</v>
          </cell>
          <cell r="F17" t="str">
            <v>13.77</v>
          </cell>
        </row>
        <row r="18">
          <cell r="C18" t="str">
            <v>고민호</v>
          </cell>
          <cell r="E18" t="str">
            <v>익산지원중</v>
          </cell>
          <cell r="F18" t="str">
            <v>12.70</v>
          </cell>
        </row>
      </sheetData>
      <sheetData sheetId="5">
        <row r="11">
          <cell r="C11" t="str">
            <v>김광섭</v>
          </cell>
          <cell r="E11" t="str">
            <v>점촌중</v>
          </cell>
          <cell r="F11" t="str">
            <v>53.22</v>
          </cell>
        </row>
        <row r="12">
          <cell r="C12" t="str">
            <v>조병욱</v>
          </cell>
          <cell r="E12" t="str">
            <v>충주중</v>
          </cell>
          <cell r="F12" t="str">
            <v>52.83</v>
          </cell>
        </row>
        <row r="13">
          <cell r="C13" t="str">
            <v>장재덕</v>
          </cell>
          <cell r="E13" t="str">
            <v>영주중</v>
          </cell>
          <cell r="F13" t="str">
            <v>51.58</v>
          </cell>
        </row>
        <row r="14">
          <cell r="C14" t="str">
            <v>박주형</v>
          </cell>
          <cell r="E14" t="str">
            <v>백운중</v>
          </cell>
          <cell r="F14" t="str">
            <v>50.05</v>
          </cell>
        </row>
        <row r="15">
          <cell r="C15" t="str">
            <v>최완재</v>
          </cell>
          <cell r="E15" t="str">
            <v>인천당하중</v>
          </cell>
          <cell r="F15" t="str">
            <v>49.88</v>
          </cell>
        </row>
        <row r="16">
          <cell r="C16" t="str">
            <v>이정현</v>
          </cell>
          <cell r="E16" t="str">
            <v>남원중</v>
          </cell>
          <cell r="F16" t="str">
            <v>48.27</v>
          </cell>
        </row>
        <row r="17">
          <cell r="C17" t="str">
            <v>이민우</v>
          </cell>
          <cell r="E17" t="str">
            <v>강원체육중</v>
          </cell>
          <cell r="F17" t="str">
            <v>45.35</v>
          </cell>
        </row>
        <row r="18">
          <cell r="C18" t="str">
            <v>이주호</v>
          </cell>
          <cell r="E18" t="str">
            <v>경기용문중</v>
          </cell>
          <cell r="F18" t="str">
            <v>43.23</v>
          </cell>
        </row>
      </sheetData>
      <sheetData sheetId="6">
        <row r="11">
          <cell r="C11" t="str">
            <v>천상진</v>
          </cell>
          <cell r="E11" t="str">
            <v>동주중</v>
          </cell>
          <cell r="F11" t="str">
            <v>58.68</v>
          </cell>
        </row>
        <row r="12">
          <cell r="C12" t="str">
            <v>한재용</v>
          </cell>
          <cell r="E12" t="str">
            <v>천안오성중</v>
          </cell>
          <cell r="F12" t="str">
            <v>58.14</v>
          </cell>
        </row>
        <row r="13">
          <cell r="C13" t="str">
            <v>김세환</v>
          </cell>
          <cell r="E13" t="str">
            <v>강원체육중</v>
          </cell>
          <cell r="F13" t="str">
            <v>56.02</v>
          </cell>
        </row>
        <row r="14">
          <cell r="C14" t="str">
            <v>이재서</v>
          </cell>
          <cell r="E14" t="str">
            <v>계림중</v>
          </cell>
          <cell r="F14" t="str">
            <v>54.53</v>
          </cell>
        </row>
        <row r="15">
          <cell r="C15" t="str">
            <v>양현욱</v>
          </cell>
          <cell r="E15" t="str">
            <v>조치원중</v>
          </cell>
          <cell r="F15" t="str">
            <v>53.74</v>
          </cell>
        </row>
        <row r="16">
          <cell r="C16" t="str">
            <v>강웅비</v>
          </cell>
          <cell r="E16" t="str">
            <v>전남체육중</v>
          </cell>
          <cell r="F16" t="str">
            <v>47.83</v>
          </cell>
        </row>
        <row r="17">
          <cell r="C17" t="str">
            <v>박진호</v>
          </cell>
          <cell r="E17" t="str">
            <v>대덕중</v>
          </cell>
          <cell r="F17" t="str">
            <v>45.57</v>
          </cell>
        </row>
        <row r="18">
          <cell r="C18" t="str">
            <v>조재휘</v>
          </cell>
          <cell r="E18" t="str">
            <v>평창중</v>
          </cell>
          <cell r="F18" t="str">
            <v>44.14</v>
          </cell>
        </row>
      </sheetData>
      <sheetData sheetId="7">
        <row r="11">
          <cell r="C11" t="str">
            <v>윤서준</v>
          </cell>
          <cell r="E11" t="str">
            <v>대전송촌중</v>
          </cell>
          <cell r="F11" t="str">
            <v>2,892점</v>
          </cell>
        </row>
        <row r="12">
          <cell r="C12" t="str">
            <v>문세훈</v>
          </cell>
          <cell r="E12" t="str">
            <v>동방중</v>
          </cell>
          <cell r="F12" t="str">
            <v>2,418점</v>
          </cell>
        </row>
        <row r="13">
          <cell r="C13" t="str">
            <v>김태형</v>
          </cell>
          <cell r="E13" t="str">
            <v>월촌중</v>
          </cell>
          <cell r="F13" t="str">
            <v>1,957점</v>
          </cell>
        </row>
        <row r="14">
          <cell r="C14" t="str">
            <v>이효원</v>
          </cell>
          <cell r="E14" t="str">
            <v>경기체육중</v>
          </cell>
          <cell r="F14" t="str">
            <v>1,911점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김태연</v>
          </cell>
          <cell r="E11" t="str">
            <v>인화여자중</v>
          </cell>
          <cell r="F11" t="str">
            <v>12.40</v>
          </cell>
        </row>
        <row r="12">
          <cell r="C12" t="str">
            <v>허찬유</v>
          </cell>
          <cell r="E12" t="str">
            <v>경명여자중</v>
          </cell>
          <cell r="F12" t="str">
            <v>12.67</v>
          </cell>
        </row>
        <row r="13">
          <cell r="C13" t="str">
            <v>최희진</v>
          </cell>
          <cell r="E13" t="str">
            <v>부원여자중</v>
          </cell>
          <cell r="F13" t="str">
            <v>12.68</v>
          </cell>
        </row>
        <row r="14">
          <cell r="C14" t="str">
            <v>조수진</v>
          </cell>
          <cell r="E14" t="str">
            <v>울산스포츠과학중</v>
          </cell>
          <cell r="F14" t="str">
            <v>12.74</v>
          </cell>
        </row>
        <row r="15">
          <cell r="C15" t="str">
            <v>김민경</v>
          </cell>
          <cell r="E15" t="str">
            <v>경기체육중</v>
          </cell>
          <cell r="F15" t="str">
            <v>12.90</v>
          </cell>
        </row>
        <row r="16">
          <cell r="C16" t="str">
            <v>이경민</v>
          </cell>
          <cell r="E16" t="str">
            <v>원주여자중</v>
          </cell>
          <cell r="F16" t="str">
            <v>12.94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+0.4</v>
          </cell>
        </row>
        <row r="11">
          <cell r="C11" t="str">
            <v>김수연</v>
          </cell>
          <cell r="E11" t="str">
            <v>인화여자중</v>
          </cell>
          <cell r="F11" t="str">
            <v>12.76</v>
          </cell>
        </row>
        <row r="12">
          <cell r="C12" t="str">
            <v>양혜령</v>
          </cell>
          <cell r="E12" t="str">
            <v>조치원여자중</v>
          </cell>
          <cell r="F12" t="str">
            <v>12.76</v>
          </cell>
        </row>
        <row r="13">
          <cell r="C13" t="str">
            <v>최지현</v>
          </cell>
          <cell r="E13" t="str">
            <v>대전갑천중</v>
          </cell>
          <cell r="F13" t="str">
            <v>12.86</v>
          </cell>
        </row>
        <row r="14">
          <cell r="C14" t="str">
            <v>강수연</v>
          </cell>
          <cell r="E14" t="str">
            <v>월촌중</v>
          </cell>
          <cell r="F14" t="str">
            <v>13.23</v>
          </cell>
        </row>
        <row r="15">
          <cell r="C15" t="str">
            <v>신가영</v>
          </cell>
          <cell r="E15" t="str">
            <v>상주여자중</v>
          </cell>
          <cell r="F15" t="str">
            <v>13.27</v>
          </cell>
        </row>
        <row r="16">
          <cell r="C16" t="str">
            <v>송수하</v>
          </cell>
          <cell r="E16" t="str">
            <v>전남체육중</v>
          </cell>
          <cell r="F16" t="str">
            <v>13.32</v>
          </cell>
        </row>
        <row r="17">
          <cell r="C17" t="str">
            <v>장유영</v>
          </cell>
          <cell r="E17" t="str">
            <v>경명여자중</v>
          </cell>
          <cell r="F17" t="str">
            <v>13.74</v>
          </cell>
        </row>
        <row r="18">
          <cell r="C18" t="str">
            <v>손지오</v>
          </cell>
          <cell r="E18" t="str">
            <v>광주체육중</v>
          </cell>
          <cell r="F18" t="str">
            <v>13.89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+2.5</v>
          </cell>
        </row>
        <row r="11">
          <cell r="C11" t="str">
            <v>김지원</v>
          </cell>
          <cell r="E11" t="str">
            <v>인화여자중</v>
          </cell>
          <cell r="F11" t="str">
            <v>25.09</v>
          </cell>
        </row>
        <row r="12">
          <cell r="C12" t="str">
            <v>박다윤</v>
          </cell>
          <cell r="E12" t="str">
            <v>가좌여자중</v>
          </cell>
          <cell r="F12" t="str">
            <v>25.44</v>
          </cell>
        </row>
        <row r="13">
          <cell r="C13" t="str">
            <v>이승은</v>
          </cell>
          <cell r="E13" t="str">
            <v>영해중</v>
          </cell>
          <cell r="F13" t="str">
            <v>25.88</v>
          </cell>
        </row>
        <row r="14">
          <cell r="C14" t="str">
            <v>양혜령</v>
          </cell>
          <cell r="E14" t="str">
            <v>조치원여자중</v>
          </cell>
          <cell r="F14" t="str">
            <v>25.99</v>
          </cell>
        </row>
        <row r="15">
          <cell r="C15" t="str">
            <v>김유진</v>
          </cell>
          <cell r="E15" t="str">
            <v>언남중</v>
          </cell>
          <cell r="F15" t="str">
            <v>26.57</v>
          </cell>
        </row>
        <row r="16">
          <cell r="C16" t="str">
            <v>이경민</v>
          </cell>
          <cell r="E16" t="str">
            <v>원주여자중</v>
          </cell>
          <cell r="F16" t="str">
            <v>26.70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박다윤</v>
          </cell>
          <cell r="E11" t="str">
            <v>가좌여자중</v>
          </cell>
          <cell r="F11" t="str">
            <v>59.90</v>
          </cell>
        </row>
        <row r="12">
          <cell r="C12" t="str">
            <v>김유진</v>
          </cell>
          <cell r="E12" t="str">
            <v>언남중</v>
          </cell>
          <cell r="F12" t="str">
            <v>1:00.38</v>
          </cell>
        </row>
        <row r="13">
          <cell r="C13" t="str">
            <v>양예빈</v>
          </cell>
          <cell r="E13" t="str">
            <v>계룡중</v>
          </cell>
          <cell r="F13" t="str">
            <v>1:01.03</v>
          </cell>
        </row>
        <row r="14">
          <cell r="C14" t="str">
            <v>장세빈</v>
          </cell>
          <cell r="E14" t="str">
            <v>광양백운중</v>
          </cell>
          <cell r="F14" t="str">
            <v>1:03.67</v>
          </cell>
        </row>
        <row r="15">
          <cell r="C15" t="str">
            <v>박은지</v>
          </cell>
          <cell r="E15" t="str">
            <v>충주여자중</v>
          </cell>
          <cell r="F15" t="str">
            <v>1:04.17</v>
          </cell>
        </row>
        <row r="16">
          <cell r="C16" t="str">
            <v>이지현</v>
          </cell>
          <cell r="E16" t="str">
            <v>월배중</v>
          </cell>
          <cell r="F16" t="str">
            <v>1:06.23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박해진</v>
          </cell>
          <cell r="E11" t="str">
            <v>경북성남여자중</v>
          </cell>
          <cell r="F11" t="str">
            <v>2:18.12</v>
          </cell>
        </row>
        <row r="12">
          <cell r="C12" t="str">
            <v>양민경</v>
          </cell>
          <cell r="E12" t="str">
            <v>대전구봉중</v>
          </cell>
          <cell r="F12" t="str">
            <v>2:24.03</v>
          </cell>
        </row>
        <row r="13">
          <cell r="C13" t="str">
            <v>노지영</v>
          </cell>
          <cell r="E13" t="str">
            <v>원주여자중</v>
          </cell>
          <cell r="F13" t="str">
            <v>2:26.97</v>
          </cell>
        </row>
        <row r="14">
          <cell r="C14" t="str">
            <v>김초희</v>
          </cell>
          <cell r="E14" t="str">
            <v>서산여자중</v>
          </cell>
          <cell r="F14" t="str">
            <v>2:30.55</v>
          </cell>
        </row>
        <row r="15">
          <cell r="C15" t="str">
            <v>이채진</v>
          </cell>
          <cell r="E15" t="str">
            <v>경명여자중</v>
          </cell>
          <cell r="F15" t="str">
            <v>2:43.90</v>
          </cell>
        </row>
        <row r="16">
          <cell r="C16" t="str">
            <v>권남희</v>
          </cell>
          <cell r="E16" t="str">
            <v>월배중</v>
          </cell>
          <cell r="F16" t="str">
            <v>2:57.94</v>
          </cell>
        </row>
        <row r="17">
          <cell r="C17" t="str">
            <v>박예안</v>
          </cell>
          <cell r="E17" t="str">
            <v>광주체육중</v>
          </cell>
          <cell r="F17" t="str">
            <v>3:06.04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황예린</v>
          </cell>
          <cell r="E11" t="str">
            <v>건대부속중</v>
          </cell>
          <cell r="F11" t="str">
            <v>4:50.30</v>
          </cell>
        </row>
        <row r="12">
          <cell r="C12" t="str">
            <v>박해진</v>
          </cell>
          <cell r="E12" t="str">
            <v>경북성남여자중</v>
          </cell>
          <cell r="F12" t="str">
            <v>4:54.05</v>
          </cell>
        </row>
        <row r="13">
          <cell r="C13" t="str">
            <v>신한슬</v>
          </cell>
          <cell r="E13" t="str">
            <v>경북체육중</v>
          </cell>
          <cell r="F13" t="str">
            <v>4:59.24</v>
          </cell>
        </row>
        <row r="14">
          <cell r="C14" t="str">
            <v>연유빈</v>
          </cell>
          <cell r="E14" t="str">
            <v>경북성남여자중</v>
          </cell>
          <cell r="F14" t="str">
            <v>5:01.79</v>
          </cell>
        </row>
        <row r="15">
          <cell r="C15" t="str">
            <v>서은영</v>
          </cell>
          <cell r="E15" t="str">
            <v>전남체육중</v>
          </cell>
          <cell r="F15" t="str">
            <v>5:07.76</v>
          </cell>
        </row>
        <row r="16">
          <cell r="C16" t="str">
            <v>양민경</v>
          </cell>
          <cell r="E16" t="str">
            <v>대전구봉중</v>
          </cell>
          <cell r="F16" t="str">
            <v>5:08.06</v>
          </cell>
        </row>
        <row r="17">
          <cell r="C17" t="str">
            <v>김초희</v>
          </cell>
          <cell r="E17" t="str">
            <v>서산여자중</v>
          </cell>
          <cell r="F17" t="str">
            <v>5:12.26</v>
          </cell>
        </row>
        <row r="18">
          <cell r="C18" t="str">
            <v>류수영</v>
          </cell>
          <cell r="E18" t="str">
            <v>서산여자중</v>
          </cell>
          <cell r="F18" t="str">
            <v>5:19.57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3.2</v>
          </cell>
        </row>
        <row r="11">
          <cell r="C11" t="str">
            <v>김태욱</v>
          </cell>
          <cell r="E11" t="str">
            <v>경동초</v>
          </cell>
          <cell r="F11" t="str">
            <v>25.24</v>
          </cell>
        </row>
        <row r="12">
          <cell r="C12" t="str">
            <v>설상우</v>
          </cell>
          <cell r="E12" t="str">
            <v>울산남외초</v>
          </cell>
          <cell r="F12" t="str">
            <v>25.89</v>
          </cell>
        </row>
        <row r="13">
          <cell r="C13" t="str">
            <v>안대현</v>
          </cell>
          <cell r="E13" t="str">
            <v>자인초</v>
          </cell>
          <cell r="F13" t="str">
            <v>26.11</v>
          </cell>
        </row>
        <row r="14">
          <cell r="C14" t="str">
            <v>김현서</v>
          </cell>
          <cell r="E14" t="str">
            <v>전북태인초</v>
          </cell>
          <cell r="F14" t="str">
            <v>26.61</v>
          </cell>
        </row>
        <row r="15">
          <cell r="C15" t="str">
            <v>김태윤</v>
          </cell>
          <cell r="E15" t="str">
            <v>서울풍납초</v>
          </cell>
          <cell r="F15" t="str">
            <v>28.31</v>
          </cell>
        </row>
        <row r="16">
          <cell r="C16" t="str">
            <v>이요한패이글</v>
          </cell>
          <cell r="E16" t="str">
            <v>서울아주초</v>
          </cell>
          <cell r="F16" t="str">
            <v>28.32</v>
          </cell>
        </row>
        <row r="17">
          <cell r="C17" t="str">
            <v>강성</v>
          </cell>
          <cell r="E17" t="str">
            <v>부산동주초</v>
          </cell>
          <cell r="F17" t="str">
            <v>28.60</v>
          </cell>
        </row>
        <row r="18">
          <cell r="C18" t="str">
            <v>오준석</v>
          </cell>
          <cell r="E18" t="str">
            <v>세종조치원대동초</v>
          </cell>
          <cell r="F18" t="str">
            <v>29.57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황예린</v>
          </cell>
          <cell r="E11" t="str">
            <v>건대부속중</v>
          </cell>
          <cell r="F11" t="str">
            <v>10:15.53</v>
          </cell>
        </row>
        <row r="12">
          <cell r="C12" t="str">
            <v>신한슬</v>
          </cell>
          <cell r="E12" t="str">
            <v>경북체육중</v>
          </cell>
          <cell r="F12" t="str">
            <v>10:17.63</v>
          </cell>
        </row>
        <row r="13">
          <cell r="C13" t="str">
            <v>서은영</v>
          </cell>
          <cell r="E13" t="str">
            <v>전남체육중</v>
          </cell>
          <cell r="F13" t="str">
            <v>10:31.88</v>
          </cell>
        </row>
        <row r="14">
          <cell r="C14" t="str">
            <v>이명웅</v>
          </cell>
          <cell r="E14" t="str">
            <v>천안오성중</v>
          </cell>
          <cell r="F14" t="str">
            <v>10:32.95</v>
          </cell>
        </row>
        <row r="15">
          <cell r="C15" t="str">
            <v>연유빈</v>
          </cell>
          <cell r="E15" t="str">
            <v>경북성남여자중</v>
          </cell>
          <cell r="F15" t="str">
            <v>10:32.95</v>
          </cell>
        </row>
        <row r="16">
          <cell r="C16" t="str">
            <v>류수영</v>
          </cell>
          <cell r="E16" t="str">
            <v>서산여자중</v>
          </cell>
          <cell r="F16" t="str">
            <v>11:04.79</v>
          </cell>
        </row>
        <row r="17">
          <cell r="C17" t="str">
            <v>박미애</v>
          </cell>
          <cell r="E17" t="str">
            <v>가좌여자중</v>
          </cell>
          <cell r="F17" t="str">
            <v>11:05.44</v>
          </cell>
        </row>
        <row r="18">
          <cell r="C18" t="str">
            <v>박상희</v>
          </cell>
          <cell r="E18" t="str">
            <v>광주체육중</v>
          </cell>
          <cell r="F18" t="str">
            <v>11:06.52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+0.6</v>
          </cell>
        </row>
        <row r="11">
          <cell r="C11" t="str">
            <v>조수진</v>
          </cell>
          <cell r="E11" t="str">
            <v>울산스포츠과학중</v>
          </cell>
          <cell r="F11" t="str">
            <v>14.95</v>
          </cell>
        </row>
        <row r="12">
          <cell r="C12" t="str">
            <v>허찬유</v>
          </cell>
          <cell r="E12" t="str">
            <v>경명여자중</v>
          </cell>
          <cell r="F12" t="str">
            <v>14.99</v>
          </cell>
        </row>
        <row r="13">
          <cell r="C13" t="str">
            <v>허성민</v>
          </cell>
          <cell r="E13" t="str">
            <v>성산중</v>
          </cell>
          <cell r="F13" t="str">
            <v>15.82</v>
          </cell>
        </row>
        <row r="14">
          <cell r="C14" t="str">
            <v>정연지</v>
          </cell>
          <cell r="E14" t="str">
            <v>구월여자중</v>
          </cell>
          <cell r="F14" t="str">
            <v>16.22</v>
          </cell>
        </row>
        <row r="15">
          <cell r="C15" t="str">
            <v>정여진</v>
          </cell>
          <cell r="E15" t="str">
            <v>대덕중</v>
          </cell>
          <cell r="F15" t="str">
            <v>16.42</v>
          </cell>
        </row>
        <row r="16">
          <cell r="C16" t="str">
            <v>권혜은</v>
          </cell>
          <cell r="E16" t="str">
            <v>삼척여자중</v>
          </cell>
          <cell r="F16" t="str">
            <v>17.98</v>
          </cell>
        </row>
        <row r="17">
          <cell r="C17" t="str">
            <v>이예원</v>
          </cell>
          <cell r="E17" t="str">
            <v>계룡중</v>
          </cell>
          <cell r="F17" t="str">
            <v>20.04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>
        <row r="10">
          <cell r="C10" t="str">
            <v>박진희</v>
          </cell>
          <cell r="E10" t="str">
            <v>서산여자중</v>
          </cell>
          <cell r="F10" t="str">
            <v>27:16.57</v>
          </cell>
        </row>
        <row r="11">
          <cell r="C11" t="str">
            <v>박나라</v>
          </cell>
          <cell r="E11" t="str">
            <v>계림중</v>
          </cell>
          <cell r="F11" t="str">
            <v>28:03.05</v>
          </cell>
        </row>
        <row r="12">
          <cell r="C12" t="str">
            <v>유정민</v>
          </cell>
          <cell r="E12" t="str">
            <v>주례여자중</v>
          </cell>
          <cell r="F12" t="str">
            <v>28:30.77</v>
          </cell>
        </row>
        <row r="13">
          <cell r="C13" t="str">
            <v>손혜정</v>
          </cell>
          <cell r="E13" t="str">
            <v>당진원당중</v>
          </cell>
          <cell r="F13" t="str">
            <v>28:48.94</v>
          </cell>
        </row>
        <row r="14">
          <cell r="C14" t="str">
            <v>이채원</v>
          </cell>
          <cell r="E14" t="str">
            <v>조치원여자중</v>
          </cell>
          <cell r="F14" t="str">
            <v>31:29.05</v>
          </cell>
        </row>
        <row r="15">
          <cell r="C15" t="str">
            <v>송재희</v>
          </cell>
          <cell r="E15" t="str">
            <v>문경여자중</v>
          </cell>
          <cell r="F15" t="str">
            <v>32:58.87</v>
          </cell>
        </row>
        <row r="16">
          <cell r="C16" t="str">
            <v>주은혜</v>
          </cell>
          <cell r="E16" t="str">
            <v>진남여자중</v>
          </cell>
          <cell r="F16" t="str">
            <v>33:45.71</v>
          </cell>
        </row>
        <row r="17">
          <cell r="C17" t="str">
            <v>반지우</v>
          </cell>
          <cell r="E17" t="str">
            <v>주례여자중</v>
          </cell>
          <cell r="F17" t="str">
            <v>35:05.89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 xml:space="preserve">김수연 김솔기 김지원 김태연 </v>
          </cell>
          <cell r="E11" t="str">
            <v>인화여자중</v>
          </cell>
          <cell r="F11" t="str">
            <v>49.06</v>
          </cell>
        </row>
        <row r="12">
          <cell r="C12" t="str">
            <v>안영서 곽아름 조영미 송수하</v>
          </cell>
          <cell r="E12" t="str">
            <v>전남체육중</v>
          </cell>
          <cell r="F12" t="str">
            <v>52.01</v>
          </cell>
        </row>
        <row r="13">
          <cell r="C13" t="str">
            <v>윤보리 허찬유 이채진 장유영</v>
          </cell>
          <cell r="E13" t="str">
            <v>경명여자중</v>
          </cell>
          <cell r="F13" t="str">
            <v>52.89</v>
          </cell>
        </row>
        <row r="14">
          <cell r="C14" t="str">
            <v>고은지 이주현 김서정 최은수</v>
          </cell>
          <cell r="E14" t="str">
            <v>경기신천중</v>
          </cell>
          <cell r="F14" t="str">
            <v>55.82</v>
          </cell>
        </row>
        <row r="15">
          <cell r="C15" t="str">
            <v>전지민 김소연 송지영 조수진</v>
          </cell>
          <cell r="E15" t="str">
            <v>울산스포츠과학중</v>
          </cell>
          <cell r="F15" t="str">
            <v>57.94</v>
          </cell>
        </row>
        <row r="16">
          <cell r="C16" t="str">
            <v>문수빈 정연지 김희윤 김윤서</v>
          </cell>
          <cell r="E16" t="str">
            <v>구월여자중</v>
          </cell>
          <cell r="F16" t="str">
            <v>1:03.05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조영미 곽아름 한은정 송수하</v>
          </cell>
          <cell r="E11" t="str">
            <v>전남체육중</v>
          </cell>
          <cell r="F11" t="str">
            <v>4:15.70</v>
          </cell>
        </row>
        <row r="12">
          <cell r="C12" t="str">
            <v>이나은 김소민 황수연 김민경</v>
          </cell>
          <cell r="E12" t="str">
            <v>경기체육중</v>
          </cell>
          <cell r="F12" t="str">
            <v>4:24.26</v>
          </cell>
        </row>
        <row r="13">
          <cell r="C13" t="str">
            <v>김수연 김영미 김슬비 김서현</v>
          </cell>
          <cell r="E13" t="str">
            <v>인화여자중</v>
          </cell>
          <cell r="F13" t="str">
            <v>4:24.37</v>
          </cell>
        </row>
        <row r="14">
          <cell r="C14" t="str">
            <v>문수빈 정연지 김윤서 김희윤</v>
          </cell>
          <cell r="E14" t="str">
            <v>구월여자중</v>
          </cell>
          <cell r="F14" t="str">
            <v>4:29.92</v>
          </cell>
        </row>
        <row r="15">
          <cell r="C15" t="str">
            <v>이주현 김서정 임현희 최은수</v>
          </cell>
          <cell r="E15" t="str">
            <v>경기신천중</v>
          </cell>
          <cell r="F15" t="str">
            <v>4:31.21</v>
          </cell>
        </row>
        <row r="16">
          <cell r="C16" t="str">
            <v>김정은 노지영 이나예 이경민</v>
          </cell>
          <cell r="E16" t="str">
            <v>원주여자중</v>
          </cell>
          <cell r="F16" t="str">
            <v>4:44.88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이승민</v>
          </cell>
          <cell r="E11" t="str">
            <v>경기체육중</v>
          </cell>
          <cell r="F11" t="str">
            <v>1.66</v>
          </cell>
        </row>
        <row r="12">
          <cell r="C12" t="str">
            <v>김주현</v>
          </cell>
          <cell r="E12" t="str">
            <v>대흥중</v>
          </cell>
          <cell r="F12" t="str">
            <v>1.60</v>
          </cell>
        </row>
        <row r="13">
          <cell r="C13" t="str">
            <v>송지수</v>
          </cell>
          <cell r="E13" t="str">
            <v>전라중</v>
          </cell>
          <cell r="F13" t="str">
            <v>1.55</v>
          </cell>
        </row>
        <row r="14">
          <cell r="C14" t="str">
            <v>김지연</v>
          </cell>
          <cell r="E14" t="str">
            <v>대전송촌중</v>
          </cell>
          <cell r="F14" t="str">
            <v>1.55</v>
          </cell>
        </row>
        <row r="15">
          <cell r="C15" t="str">
            <v>최서정</v>
          </cell>
          <cell r="E15" t="str">
            <v>경기관양중</v>
          </cell>
          <cell r="F15" t="str">
            <v>1.55</v>
          </cell>
        </row>
        <row r="16">
          <cell r="C16" t="str">
            <v>김소련</v>
          </cell>
          <cell r="E16" t="str">
            <v>강원체육중</v>
          </cell>
          <cell r="F16" t="str">
            <v>1.55</v>
          </cell>
        </row>
        <row r="17">
          <cell r="C17" t="str">
            <v>권세린</v>
          </cell>
          <cell r="E17" t="str">
            <v>강원체육중</v>
          </cell>
          <cell r="F17" t="str">
            <v>1.50</v>
          </cell>
        </row>
        <row r="18">
          <cell r="C18" t="str">
            <v>강사랑</v>
          </cell>
          <cell r="E18" t="str">
            <v>언남중</v>
          </cell>
          <cell r="F18" t="str">
            <v>1.30</v>
          </cell>
        </row>
      </sheetData>
      <sheetData sheetId="1" refreshError="1"/>
      <sheetData sheetId="2">
        <row r="11">
          <cell r="C11" t="str">
            <v>김송현</v>
          </cell>
          <cell r="E11" t="str">
            <v>고창여자중</v>
          </cell>
          <cell r="F11" t="str">
            <v>5.50</v>
          </cell>
          <cell r="G11" t="str">
            <v>+0.2</v>
          </cell>
        </row>
        <row r="12">
          <cell r="C12" t="str">
            <v>김민지</v>
          </cell>
          <cell r="E12" t="str">
            <v>경기송운중</v>
          </cell>
          <cell r="F12" t="str">
            <v>5.18</v>
          </cell>
          <cell r="G12" t="str">
            <v>+0.7</v>
          </cell>
        </row>
        <row r="13">
          <cell r="C13" t="str">
            <v>송지영</v>
          </cell>
          <cell r="E13" t="str">
            <v>울산스포츠과학중</v>
          </cell>
          <cell r="F13" t="str">
            <v>5.06</v>
          </cell>
          <cell r="G13" t="str">
            <v>+2.7</v>
          </cell>
        </row>
        <row r="14">
          <cell r="C14" t="str">
            <v>김소연</v>
          </cell>
          <cell r="E14" t="str">
            <v>울산스포츠과학중</v>
          </cell>
          <cell r="F14" t="str">
            <v>4.94</v>
          </cell>
          <cell r="G14" t="str">
            <v>+0.7</v>
          </cell>
        </row>
        <row r="15">
          <cell r="C15" t="str">
            <v>김지원</v>
          </cell>
          <cell r="E15" t="str">
            <v>경기체육중</v>
          </cell>
          <cell r="F15" t="str">
            <v>4.82</v>
          </cell>
          <cell r="G15" t="str">
            <v>+0.8</v>
          </cell>
        </row>
        <row r="16">
          <cell r="C16" t="str">
            <v>김예영</v>
          </cell>
          <cell r="E16" t="str">
            <v>광양백운중</v>
          </cell>
          <cell r="F16" t="str">
            <v>4.79</v>
          </cell>
          <cell r="G16" t="str">
            <v>+0.9</v>
          </cell>
        </row>
        <row r="17">
          <cell r="C17" t="str">
            <v>한이슬</v>
          </cell>
          <cell r="E17" t="str">
            <v>청양중</v>
          </cell>
          <cell r="F17" t="str">
            <v>4.73</v>
          </cell>
          <cell r="G17" t="str">
            <v>-0.9</v>
          </cell>
        </row>
        <row r="18">
          <cell r="C18" t="str">
            <v>안성경</v>
          </cell>
          <cell r="E18" t="str">
            <v>충주여자중</v>
          </cell>
          <cell r="F18" t="str">
            <v>4.70</v>
          </cell>
          <cell r="G18" t="str">
            <v>+2.3</v>
          </cell>
        </row>
      </sheetData>
      <sheetData sheetId="3">
        <row r="11">
          <cell r="C11" t="str">
            <v>지경희</v>
          </cell>
          <cell r="E11" t="str">
            <v>전남체육중</v>
          </cell>
          <cell r="F11" t="str">
            <v>11.82</v>
          </cell>
          <cell r="G11" t="str">
            <v>+0.7</v>
          </cell>
        </row>
        <row r="12">
          <cell r="C12" t="str">
            <v>김송현</v>
          </cell>
          <cell r="E12" t="str">
            <v>고창여자중</v>
          </cell>
          <cell r="F12" t="str">
            <v>11.62</v>
          </cell>
          <cell r="G12" t="str">
            <v>+0.8</v>
          </cell>
        </row>
        <row r="13">
          <cell r="C13" t="str">
            <v>김소연</v>
          </cell>
          <cell r="E13" t="str">
            <v>울산스포츠과학중</v>
          </cell>
          <cell r="F13" t="str">
            <v>11.33</v>
          </cell>
          <cell r="G13" t="str">
            <v>+1.1</v>
          </cell>
        </row>
        <row r="14">
          <cell r="C14" t="str">
            <v>김아영</v>
          </cell>
          <cell r="E14" t="str">
            <v>경기철산중</v>
          </cell>
          <cell r="F14" t="str">
            <v>11.26</v>
          </cell>
          <cell r="G14" t="str">
            <v>+0.2</v>
          </cell>
        </row>
        <row r="15">
          <cell r="C15" t="str">
            <v>안성경</v>
          </cell>
          <cell r="E15" t="str">
            <v>충주여자중</v>
          </cell>
          <cell r="F15" t="str">
            <v>11.19</v>
          </cell>
          <cell r="G15" t="str">
            <v>+2.1</v>
          </cell>
        </row>
        <row r="16">
          <cell r="C16" t="str">
            <v>송지영</v>
          </cell>
          <cell r="E16" t="str">
            <v>울산스포츠과학중</v>
          </cell>
          <cell r="F16" t="str">
            <v>11.08</v>
          </cell>
          <cell r="G16" t="str">
            <v>+2.7</v>
          </cell>
        </row>
        <row r="17">
          <cell r="C17" t="str">
            <v>김예영</v>
          </cell>
          <cell r="E17" t="str">
            <v>광양백운중</v>
          </cell>
          <cell r="F17" t="str">
            <v>10.88</v>
          </cell>
          <cell r="G17" t="str">
            <v>+0.3</v>
          </cell>
        </row>
        <row r="18">
          <cell r="C18" t="str">
            <v>이서영</v>
          </cell>
          <cell r="E18" t="str">
            <v>홍성여자중</v>
          </cell>
          <cell r="F18" t="str">
            <v>10.58</v>
          </cell>
          <cell r="G18" t="str">
            <v>+0.2</v>
          </cell>
        </row>
      </sheetData>
      <sheetData sheetId="4">
        <row r="11">
          <cell r="C11" t="str">
            <v>최하나</v>
          </cell>
          <cell r="E11" t="str">
            <v>익산지원중</v>
          </cell>
          <cell r="F11" t="str">
            <v>14.36</v>
          </cell>
        </row>
        <row r="12">
          <cell r="C12" t="str">
            <v>홍민지</v>
          </cell>
          <cell r="E12" t="str">
            <v>천안오성중</v>
          </cell>
          <cell r="F12" t="str">
            <v>11.93</v>
          </cell>
        </row>
        <row r="13">
          <cell r="C13" t="str">
            <v>김예빈</v>
          </cell>
          <cell r="E13" t="str">
            <v>익산지원중</v>
          </cell>
          <cell r="F13" t="str">
            <v>11.39</v>
          </cell>
        </row>
        <row r="14">
          <cell r="C14" t="str">
            <v>최가은</v>
          </cell>
          <cell r="E14" t="str">
            <v>충주여자중</v>
          </cell>
          <cell r="F14" t="str">
            <v>10.71</v>
          </cell>
        </row>
        <row r="15">
          <cell r="C15" t="str">
            <v>김세은</v>
          </cell>
          <cell r="E15" t="str">
            <v>석정여자중</v>
          </cell>
          <cell r="F15" t="str">
            <v>10.66</v>
          </cell>
        </row>
        <row r="16">
          <cell r="C16" t="str">
            <v>윤가영</v>
          </cell>
          <cell r="E16" t="str">
            <v>서산여자중</v>
          </cell>
          <cell r="F16" t="str">
            <v>10.39</v>
          </cell>
        </row>
        <row r="17">
          <cell r="C17" t="str">
            <v>이나현</v>
          </cell>
          <cell r="E17" t="str">
            <v>인화여자중</v>
          </cell>
          <cell r="F17" t="str">
            <v>8.90</v>
          </cell>
        </row>
        <row r="18">
          <cell r="C18" t="str">
            <v>임현아</v>
          </cell>
          <cell r="E18" t="str">
            <v>경기체육중</v>
          </cell>
          <cell r="F18" t="str">
            <v>8.80</v>
          </cell>
        </row>
      </sheetData>
      <sheetData sheetId="5">
        <row r="11">
          <cell r="C11" t="str">
            <v>최하나</v>
          </cell>
          <cell r="E11" t="str">
            <v>익산지원중</v>
          </cell>
          <cell r="F11">
            <v>38.340000000000003</v>
          </cell>
        </row>
        <row r="12">
          <cell r="C12" t="str">
            <v>김예빈</v>
          </cell>
          <cell r="E12" t="str">
            <v>익산지원중</v>
          </cell>
          <cell r="F12">
            <v>37.58</v>
          </cell>
        </row>
        <row r="13">
          <cell r="C13" t="str">
            <v>김윤서</v>
          </cell>
          <cell r="E13" t="str">
            <v>전북체육중</v>
          </cell>
          <cell r="F13">
            <v>36.520000000000003</v>
          </cell>
        </row>
        <row r="14">
          <cell r="C14" t="str">
            <v>천서윤</v>
          </cell>
          <cell r="E14" t="str">
            <v>진남여자중</v>
          </cell>
          <cell r="F14">
            <v>29.56</v>
          </cell>
        </row>
        <row r="15">
          <cell r="C15" t="str">
            <v>윤가영</v>
          </cell>
          <cell r="E15" t="str">
            <v>서산여자중</v>
          </cell>
          <cell r="F15">
            <v>29.05</v>
          </cell>
        </row>
        <row r="16">
          <cell r="C16" t="str">
            <v>임현아</v>
          </cell>
          <cell r="E16" t="str">
            <v>경기체육중</v>
          </cell>
          <cell r="F16">
            <v>28.08</v>
          </cell>
        </row>
        <row r="17">
          <cell r="C17" t="str">
            <v>김성은</v>
          </cell>
          <cell r="E17" t="str">
            <v>백운중</v>
          </cell>
          <cell r="F17">
            <v>27.46</v>
          </cell>
        </row>
        <row r="18">
          <cell r="C18" t="str">
            <v>이나현</v>
          </cell>
          <cell r="E18" t="str">
            <v>인화여자중</v>
          </cell>
          <cell r="F18">
            <v>26.08</v>
          </cell>
        </row>
      </sheetData>
      <sheetData sheetId="6">
        <row r="11">
          <cell r="C11" t="str">
            <v>윤예림</v>
          </cell>
          <cell r="E11" t="str">
            <v>경기체육중</v>
          </cell>
          <cell r="F11" t="str">
            <v>36.81</v>
          </cell>
        </row>
        <row r="12">
          <cell r="C12" t="str">
            <v>이소민</v>
          </cell>
          <cell r="E12" t="str">
            <v>석정여자중</v>
          </cell>
          <cell r="F12" t="str">
            <v>35.79</v>
          </cell>
        </row>
        <row r="13">
          <cell r="C13" t="str">
            <v>장소은</v>
          </cell>
          <cell r="E13" t="str">
            <v>천안오성중</v>
          </cell>
          <cell r="F13" t="str">
            <v>33.64</v>
          </cell>
        </row>
        <row r="14">
          <cell r="C14" t="str">
            <v>이아라</v>
          </cell>
          <cell r="E14" t="str">
            <v>부여여자중</v>
          </cell>
          <cell r="F14" t="str">
            <v>33.28</v>
          </cell>
        </row>
        <row r="15">
          <cell r="C15" t="str">
            <v>양석주</v>
          </cell>
          <cell r="E15" t="str">
            <v>문경여자중</v>
          </cell>
          <cell r="F15" t="str">
            <v>31.69</v>
          </cell>
        </row>
        <row r="16">
          <cell r="C16" t="str">
            <v>이솔주</v>
          </cell>
          <cell r="E16" t="str">
            <v>다산중</v>
          </cell>
          <cell r="F16" t="str">
            <v>31.61</v>
          </cell>
        </row>
        <row r="17">
          <cell r="C17" t="str">
            <v>변수미</v>
          </cell>
          <cell r="E17" t="str">
            <v>경기체육중</v>
          </cell>
          <cell r="F17" t="str">
            <v>30.85</v>
          </cell>
        </row>
        <row r="18">
          <cell r="C18" t="str">
            <v>이서연</v>
          </cell>
          <cell r="E18" t="str">
            <v>익산지원중</v>
          </cell>
          <cell r="F18" t="str">
            <v>30.76</v>
          </cell>
        </row>
      </sheetData>
      <sheetData sheetId="7">
        <row r="11">
          <cell r="C11" t="str">
            <v>임지수</v>
          </cell>
          <cell r="E11" t="str">
            <v>인천당하중</v>
          </cell>
          <cell r="F11" t="str">
            <v>1,986점</v>
          </cell>
        </row>
        <row r="12">
          <cell r="C12" t="str">
            <v>김슬비</v>
          </cell>
          <cell r="E12" t="str">
            <v>인화여자중</v>
          </cell>
          <cell r="F12" t="str">
            <v>1,700점</v>
          </cell>
        </row>
        <row r="13">
          <cell r="C13" t="str">
            <v>정연지</v>
          </cell>
          <cell r="E13" t="str">
            <v>구월여자중</v>
          </cell>
          <cell r="F13" t="str">
            <v>1,400점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+0.4</v>
          </cell>
        </row>
        <row r="11">
          <cell r="C11" t="str">
            <v>김수우</v>
          </cell>
          <cell r="E11" t="str">
            <v>대전구봉중</v>
          </cell>
          <cell r="F11" t="str">
            <v>11.74</v>
          </cell>
        </row>
        <row r="12">
          <cell r="C12" t="str">
            <v>배지훈</v>
          </cell>
          <cell r="E12" t="str">
            <v>월배중</v>
          </cell>
          <cell r="F12" t="str">
            <v>11.92</v>
          </cell>
        </row>
        <row r="13">
          <cell r="C13" t="str">
            <v>정준민</v>
          </cell>
          <cell r="E13" t="str">
            <v>대흥중</v>
          </cell>
          <cell r="F13" t="str">
            <v>12.10</v>
          </cell>
        </row>
        <row r="14">
          <cell r="C14" t="str">
            <v>이지훈</v>
          </cell>
          <cell r="E14" t="str">
            <v>경기석우중</v>
          </cell>
          <cell r="F14" t="str">
            <v>12.11</v>
          </cell>
        </row>
        <row r="15">
          <cell r="C15" t="str">
            <v>김가람</v>
          </cell>
          <cell r="E15" t="str">
            <v>대흥중</v>
          </cell>
          <cell r="F15" t="str">
            <v>12.21</v>
          </cell>
        </row>
        <row r="16">
          <cell r="C16" t="str">
            <v>고인성</v>
          </cell>
          <cell r="E16" t="str">
            <v>대전구봉중</v>
          </cell>
          <cell r="F16" t="str">
            <v>12.62</v>
          </cell>
        </row>
        <row r="17">
          <cell r="C17" t="str">
            <v>이상훈</v>
          </cell>
          <cell r="E17" t="str">
            <v>경주중</v>
          </cell>
          <cell r="F17" t="str">
            <v>12.74</v>
          </cell>
        </row>
        <row r="18">
          <cell r="C18" t="str">
            <v>이윤상</v>
          </cell>
          <cell r="E18" t="str">
            <v>경기체육중</v>
          </cell>
          <cell r="F18" t="str">
            <v>13.27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천우성</v>
          </cell>
          <cell r="E11" t="str">
            <v>양양중</v>
          </cell>
          <cell r="F11" t="str">
            <v>56.15</v>
          </cell>
        </row>
        <row r="12">
          <cell r="C12" t="str">
            <v>김지환</v>
          </cell>
          <cell r="E12" t="str">
            <v>양정중</v>
          </cell>
          <cell r="F12" t="str">
            <v>56.95</v>
          </cell>
        </row>
        <row r="13">
          <cell r="C13" t="str">
            <v>김정현</v>
          </cell>
          <cell r="E13" t="str">
            <v>월배중</v>
          </cell>
          <cell r="F13" t="str">
            <v>58.09</v>
          </cell>
        </row>
        <row r="14">
          <cell r="C14" t="str">
            <v>고준호</v>
          </cell>
          <cell r="E14" t="str">
            <v>경기송운중</v>
          </cell>
          <cell r="F14" t="str">
            <v>59.50</v>
          </cell>
        </row>
        <row r="15">
          <cell r="C15" t="str">
            <v>정건우</v>
          </cell>
          <cell r="E15" t="str">
            <v>전라중</v>
          </cell>
          <cell r="F15" t="str">
            <v>1:00.21</v>
          </cell>
        </row>
        <row r="16">
          <cell r="C16" t="str">
            <v>신강훈</v>
          </cell>
          <cell r="E16" t="str">
            <v>경기문산중</v>
          </cell>
          <cell r="F16" t="str">
            <v>1:00.97</v>
          </cell>
        </row>
        <row r="17">
          <cell r="C17" t="str">
            <v>김찬호</v>
          </cell>
          <cell r="E17" t="str">
            <v>전남체육중</v>
          </cell>
          <cell r="F17" t="str">
            <v>1:02.49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이준서</v>
          </cell>
          <cell r="E11" t="str">
            <v>경기체육중</v>
          </cell>
          <cell r="F11" t="str">
            <v>4:32.35</v>
          </cell>
        </row>
        <row r="12">
          <cell r="C12" t="str">
            <v>김태훈</v>
          </cell>
          <cell r="E12" t="str">
            <v>충북영동중</v>
          </cell>
          <cell r="F12" t="str">
            <v>4:32.53</v>
          </cell>
        </row>
        <row r="13">
          <cell r="C13" t="str">
            <v>손현준</v>
          </cell>
          <cell r="E13" t="str">
            <v>경기체육중</v>
          </cell>
          <cell r="F13" t="str">
            <v>4:40.13</v>
          </cell>
        </row>
        <row r="14">
          <cell r="C14" t="str">
            <v>한다흔</v>
          </cell>
          <cell r="E14" t="str">
            <v>서산중</v>
          </cell>
          <cell r="F14" t="str">
            <v>4:43.82</v>
          </cell>
        </row>
        <row r="15">
          <cell r="C15" t="str">
            <v>안도현</v>
          </cell>
          <cell r="E15" t="str">
            <v>충북영동중</v>
          </cell>
          <cell r="F15" t="str">
            <v>4:44.53</v>
          </cell>
        </row>
        <row r="16">
          <cell r="C16" t="str">
            <v>김용빈</v>
          </cell>
          <cell r="E16" t="str">
            <v>양정중</v>
          </cell>
          <cell r="F16" t="str">
            <v>4:44.70</v>
          </cell>
        </row>
        <row r="17">
          <cell r="C17" t="str">
            <v>정의찬</v>
          </cell>
          <cell r="E17" t="str">
            <v>충일중</v>
          </cell>
          <cell r="F17" t="str">
            <v>4:46.07</v>
          </cell>
        </row>
        <row r="18">
          <cell r="C18" t="str">
            <v>장수완</v>
          </cell>
          <cell r="E18" t="str">
            <v>광명북중</v>
          </cell>
          <cell r="F18" t="str">
            <v>4:49.64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이수영</v>
          </cell>
          <cell r="E11" t="str">
            <v>가좌여자중</v>
          </cell>
          <cell r="F11" t="str">
            <v>1:03.65</v>
          </cell>
        </row>
        <row r="12">
          <cell r="C12" t="str">
            <v>금서영</v>
          </cell>
          <cell r="E12" t="str">
            <v>월배중</v>
          </cell>
          <cell r="F12" t="str">
            <v>1:06.14</v>
          </cell>
        </row>
        <row r="13">
          <cell r="C13" t="str">
            <v>김서정</v>
          </cell>
          <cell r="E13" t="str">
            <v>경기신천중</v>
          </cell>
          <cell r="F13" t="str">
            <v>1:07.04</v>
          </cell>
        </row>
        <row r="14">
          <cell r="C14" t="str">
            <v>고선윤</v>
          </cell>
          <cell r="E14" t="str">
            <v>천안오성중</v>
          </cell>
          <cell r="F14" t="str">
            <v>1:08.25</v>
          </cell>
        </row>
        <row r="15">
          <cell r="C15" t="str">
            <v>황보라</v>
          </cell>
          <cell r="E15" t="str">
            <v>홍성여자중</v>
          </cell>
          <cell r="F15" t="str">
            <v>1:10.07</v>
          </cell>
        </row>
        <row r="16">
          <cell r="C16" t="str">
            <v>임현희</v>
          </cell>
          <cell r="E16" t="str">
            <v>경기신천중</v>
          </cell>
          <cell r="F16" t="str">
            <v>1:11.31</v>
          </cell>
        </row>
        <row r="17">
          <cell r="C17" t="str">
            <v>황예지</v>
          </cell>
          <cell r="E17" t="str">
            <v>경기송운중</v>
          </cell>
          <cell r="F17" t="str">
            <v>1:14.38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이왕재</v>
          </cell>
          <cell r="E11" t="str">
            <v>경북인동초</v>
          </cell>
          <cell r="F11" t="str">
            <v>2:19.04</v>
          </cell>
        </row>
        <row r="12">
          <cell r="C12" t="str">
            <v>이민형</v>
          </cell>
          <cell r="E12" t="str">
            <v>경북김천동신초</v>
          </cell>
          <cell r="F12" t="str">
            <v>2:19.29</v>
          </cell>
        </row>
        <row r="13">
          <cell r="C13" t="str">
            <v>정신유</v>
          </cell>
          <cell r="E13" t="str">
            <v>광주수문초</v>
          </cell>
          <cell r="F13" t="str">
            <v>2:21.74</v>
          </cell>
        </row>
        <row r="14">
          <cell r="C14" t="str">
            <v>김준수</v>
          </cell>
          <cell r="E14" t="str">
            <v>홍성초</v>
          </cell>
          <cell r="F14" t="str">
            <v>2:25.44</v>
          </cell>
        </row>
        <row r="15">
          <cell r="C15" t="str">
            <v>오준석</v>
          </cell>
          <cell r="E15" t="str">
            <v>인천일신초</v>
          </cell>
          <cell r="F15" t="str">
            <v>2:25.66</v>
          </cell>
        </row>
        <row r="16">
          <cell r="C16" t="str">
            <v>진성민</v>
          </cell>
          <cell r="E16" t="str">
            <v>경북김천동신초</v>
          </cell>
          <cell r="F16" t="str">
            <v>2:27.50</v>
          </cell>
        </row>
        <row r="17">
          <cell r="C17" t="str">
            <v>전지성</v>
          </cell>
          <cell r="E17" t="str">
            <v>인천일신초</v>
          </cell>
          <cell r="F17" t="str">
            <v>2:30.20</v>
          </cell>
        </row>
        <row r="18">
          <cell r="C18" t="str">
            <v>신정민</v>
          </cell>
          <cell r="E18" t="str">
            <v>무극초</v>
          </cell>
          <cell r="F18" t="str">
            <v>2:33.70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노지영</v>
          </cell>
          <cell r="E11" t="str">
            <v>원주여자중</v>
          </cell>
          <cell r="F11" t="str">
            <v>5:04.93</v>
          </cell>
        </row>
        <row r="12">
          <cell r="C12" t="str">
            <v>이예원</v>
          </cell>
          <cell r="E12" t="str">
            <v>충북영동중</v>
          </cell>
          <cell r="F12" t="str">
            <v>5:05.74</v>
          </cell>
        </row>
        <row r="13">
          <cell r="C13" t="str">
            <v>박선하</v>
          </cell>
          <cell r="E13" t="str">
            <v>건대부속중</v>
          </cell>
          <cell r="F13" t="str">
            <v>5:08.15</v>
          </cell>
        </row>
        <row r="14">
          <cell r="C14" t="str">
            <v>이명웅</v>
          </cell>
          <cell r="E14" t="str">
            <v>천안오성중</v>
          </cell>
          <cell r="F14" t="str">
            <v>5:10.65</v>
          </cell>
        </row>
        <row r="15">
          <cell r="C15" t="str">
            <v>박우림</v>
          </cell>
          <cell r="E15" t="str">
            <v>정선중</v>
          </cell>
          <cell r="F15" t="str">
            <v>5:17.06</v>
          </cell>
        </row>
        <row r="16">
          <cell r="C16" t="str">
            <v>조수빈</v>
          </cell>
          <cell r="E16" t="str">
            <v>태인중</v>
          </cell>
          <cell r="F16" t="str">
            <v>5:17.44</v>
          </cell>
        </row>
        <row r="17">
          <cell r="C17" t="str">
            <v>김소민</v>
          </cell>
          <cell r="E17" t="str">
            <v>경기체육중</v>
          </cell>
          <cell r="F17" t="str">
            <v>5:26.52</v>
          </cell>
        </row>
        <row r="18">
          <cell r="C18" t="str">
            <v>이정은</v>
          </cell>
          <cell r="E18" t="str">
            <v>광주체육중</v>
          </cell>
          <cell r="F18" t="str">
            <v>6:03.28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이서영</v>
          </cell>
          <cell r="E11" t="str">
            <v>홍성여자중</v>
          </cell>
          <cell r="F11" t="str">
            <v>4.91</v>
          </cell>
          <cell r="G11" t="str">
            <v>0.6</v>
          </cell>
        </row>
        <row r="12">
          <cell r="C12" t="str">
            <v>여채빈</v>
          </cell>
          <cell r="E12" t="str">
            <v>경기문산중</v>
          </cell>
          <cell r="F12" t="str">
            <v>4.66</v>
          </cell>
          <cell r="G12" t="str">
            <v>0.4</v>
          </cell>
        </row>
        <row r="13">
          <cell r="C13" t="str">
            <v>정지원</v>
          </cell>
          <cell r="E13" t="str">
            <v>대흥중</v>
          </cell>
          <cell r="F13" t="str">
            <v>4.63</v>
          </cell>
          <cell r="G13" t="str">
            <v>0.4</v>
          </cell>
        </row>
        <row r="14">
          <cell r="C14" t="str">
            <v>정현진</v>
          </cell>
          <cell r="E14" t="str">
            <v>전라중</v>
          </cell>
          <cell r="F14" t="str">
            <v>4.37</v>
          </cell>
          <cell r="G14" t="str">
            <v>0.6</v>
          </cell>
        </row>
        <row r="15">
          <cell r="C15" t="str">
            <v>이예린</v>
          </cell>
          <cell r="E15" t="str">
            <v>대전체육중</v>
          </cell>
          <cell r="F15" t="str">
            <v>4.27</v>
          </cell>
          <cell r="G15" t="str">
            <v>-0.0</v>
          </cell>
        </row>
        <row r="16">
          <cell r="C16" t="str">
            <v>김예원</v>
          </cell>
          <cell r="E16" t="str">
            <v>경기관양중</v>
          </cell>
          <cell r="F16" t="str">
            <v>4.10</v>
          </cell>
          <cell r="G16" t="str">
            <v>0.5</v>
          </cell>
        </row>
        <row r="17">
          <cell r="C17" t="str">
            <v>김가은</v>
          </cell>
          <cell r="E17" t="str">
            <v>상주여자중</v>
          </cell>
          <cell r="F17" t="str">
            <v>4.05</v>
          </cell>
          <cell r="G17" t="str">
            <v>0.9</v>
          </cell>
        </row>
        <row r="18">
          <cell r="C18" t="str">
            <v>박수빈</v>
          </cell>
          <cell r="E18" t="str">
            <v>대전구봉중</v>
          </cell>
          <cell r="F18" t="str">
            <v>3.87</v>
          </cell>
          <cell r="G18" t="str">
            <v>0.6</v>
          </cell>
        </row>
      </sheetData>
      <sheetData sheetId="1">
        <row r="11">
          <cell r="C11" t="str">
            <v>이현나</v>
          </cell>
          <cell r="E11" t="str">
            <v>원주여자중</v>
          </cell>
          <cell r="F11" t="str">
            <v>12.25</v>
          </cell>
        </row>
        <row r="12">
          <cell r="C12" t="str">
            <v>박소진</v>
          </cell>
          <cell r="E12" t="str">
            <v>형곡중</v>
          </cell>
          <cell r="F12" t="str">
            <v>11.64</v>
          </cell>
        </row>
        <row r="13">
          <cell r="C13" t="str">
            <v>김미나</v>
          </cell>
          <cell r="E13" t="str">
            <v>경기체육중</v>
          </cell>
          <cell r="F13" t="str">
            <v>11.11</v>
          </cell>
        </row>
        <row r="14">
          <cell r="C14" t="str">
            <v>박은서</v>
          </cell>
          <cell r="E14" t="str">
            <v>경기철산중</v>
          </cell>
          <cell r="F14" t="str">
            <v>9.18</v>
          </cell>
        </row>
        <row r="15">
          <cell r="C15" t="str">
            <v>곽시현</v>
          </cell>
          <cell r="E15" t="str">
            <v>경기체육중</v>
          </cell>
          <cell r="F15" t="str">
            <v>8.82</v>
          </cell>
        </row>
        <row r="16">
          <cell r="C16" t="str">
            <v>김주현</v>
          </cell>
          <cell r="E16" t="str">
            <v>행당중</v>
          </cell>
          <cell r="F16" t="str">
            <v>8.81</v>
          </cell>
        </row>
        <row r="17">
          <cell r="C17" t="str">
            <v>김지민</v>
          </cell>
          <cell r="E17" t="str">
            <v>원주여자중</v>
          </cell>
          <cell r="F17" t="str">
            <v>8.65</v>
          </cell>
        </row>
        <row r="18">
          <cell r="C18" t="str">
            <v>주혜원</v>
          </cell>
          <cell r="E18" t="str">
            <v>인화여자중</v>
          </cell>
          <cell r="F18" t="str">
            <v>7.41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-0.4</v>
          </cell>
        </row>
        <row r="11">
          <cell r="C11" t="str">
            <v>신민규</v>
          </cell>
          <cell r="E11" t="str">
            <v>한강미디어고</v>
          </cell>
          <cell r="F11" t="str">
            <v>10.59</v>
          </cell>
        </row>
        <row r="12">
          <cell r="C12" t="str">
            <v>전주성</v>
          </cell>
          <cell r="E12" t="str">
            <v>전남체육고</v>
          </cell>
          <cell r="F12" t="str">
            <v>10.71</v>
          </cell>
        </row>
        <row r="13">
          <cell r="C13" t="str">
            <v>한상욱</v>
          </cell>
          <cell r="E13" t="str">
            <v>경기덕계고</v>
          </cell>
          <cell r="F13" t="str">
            <v>10.87</v>
          </cell>
        </row>
        <row r="14">
          <cell r="C14" t="str">
            <v>이준혁</v>
          </cell>
          <cell r="E14" t="str">
            <v>경기모바일과학고</v>
          </cell>
          <cell r="F14" t="str">
            <v>10.90</v>
          </cell>
        </row>
        <row r="15">
          <cell r="C15" t="str">
            <v>이재성</v>
          </cell>
          <cell r="E15" t="str">
            <v>경기덕계고</v>
          </cell>
          <cell r="F15" t="str">
            <v>10.91</v>
          </cell>
        </row>
        <row r="16">
          <cell r="C16" t="str">
            <v>임병수</v>
          </cell>
          <cell r="E16" t="str">
            <v>경기심원고</v>
          </cell>
          <cell r="F16" t="str">
            <v>10.97</v>
          </cell>
        </row>
        <row r="17">
          <cell r="C17" t="str">
            <v>박중현</v>
          </cell>
          <cell r="E17" t="str">
            <v>전남체육고</v>
          </cell>
          <cell r="F17" t="str">
            <v>11.01</v>
          </cell>
        </row>
        <row r="18">
          <cell r="C18" t="str">
            <v>신우현</v>
          </cell>
          <cell r="E18" t="str">
            <v>세정상업고</v>
          </cell>
          <cell r="F18" t="str">
            <v>11.06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-2.6</v>
          </cell>
        </row>
        <row r="11">
          <cell r="C11" t="str">
            <v>한상욱</v>
          </cell>
          <cell r="E11" t="str">
            <v>경기덕계고</v>
          </cell>
          <cell r="F11" t="str">
            <v>22.15</v>
          </cell>
        </row>
        <row r="12">
          <cell r="C12" t="str">
            <v>박중현</v>
          </cell>
          <cell r="E12" t="str">
            <v>전남체육고</v>
          </cell>
          <cell r="F12" t="str">
            <v>22.30</v>
          </cell>
        </row>
        <row r="13">
          <cell r="C13" t="str">
            <v>이재성</v>
          </cell>
          <cell r="E13" t="str">
            <v>경기덕계고</v>
          </cell>
          <cell r="F13" t="str">
            <v>22.327</v>
          </cell>
        </row>
        <row r="14">
          <cell r="C14" t="str">
            <v>이도하</v>
          </cell>
          <cell r="E14" t="str">
            <v>문산수억고</v>
          </cell>
          <cell r="F14" t="str">
            <v>22.329</v>
          </cell>
        </row>
        <row r="15">
          <cell r="C15" t="str">
            <v>신우현</v>
          </cell>
          <cell r="E15" t="str">
            <v>세정상업고</v>
          </cell>
          <cell r="F15" t="str">
            <v>22.77</v>
          </cell>
        </row>
        <row r="16">
          <cell r="C16" t="str">
            <v>주진영</v>
          </cell>
          <cell r="E16" t="str">
            <v>서울체육고</v>
          </cell>
          <cell r="F16" t="str">
            <v>22.86</v>
          </cell>
        </row>
        <row r="17">
          <cell r="C17" t="str">
            <v>임병수</v>
          </cell>
          <cell r="E17" t="str">
            <v>경기심원고</v>
          </cell>
          <cell r="F17" t="str">
            <v>22.97</v>
          </cell>
        </row>
        <row r="18">
          <cell r="C18" t="str">
            <v>최진환</v>
          </cell>
          <cell r="E18" t="str">
            <v>경기문산제일고</v>
          </cell>
          <cell r="F18" t="str">
            <v>23.21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이도하</v>
          </cell>
          <cell r="E11" t="str">
            <v>문산수억고</v>
          </cell>
          <cell r="F11" t="str">
            <v>48.59</v>
          </cell>
        </row>
        <row r="12">
          <cell r="C12" t="str">
            <v>최휘관</v>
          </cell>
          <cell r="E12" t="str">
            <v>전남체육고</v>
          </cell>
          <cell r="F12" t="str">
            <v>49.10</v>
          </cell>
        </row>
        <row r="13">
          <cell r="C13" t="str">
            <v>천하림</v>
          </cell>
          <cell r="E13" t="str">
            <v>전남체육고</v>
          </cell>
          <cell r="F13" t="str">
            <v>49.78</v>
          </cell>
        </row>
        <row r="14">
          <cell r="C14" t="str">
            <v>장준</v>
          </cell>
          <cell r="E14" t="str">
            <v>대구체육고</v>
          </cell>
          <cell r="F14" t="str">
            <v>49.87</v>
          </cell>
        </row>
        <row r="15">
          <cell r="C15" t="str">
            <v>배성민</v>
          </cell>
          <cell r="E15" t="str">
            <v>인천체육고</v>
          </cell>
          <cell r="F15" t="str">
            <v>51.00</v>
          </cell>
        </row>
        <row r="16">
          <cell r="C16" t="str">
            <v>조주환</v>
          </cell>
          <cell r="E16" t="str">
            <v>인천체육고</v>
          </cell>
          <cell r="F16" t="str">
            <v>51.64</v>
          </cell>
        </row>
        <row r="17">
          <cell r="C17" t="str">
            <v>이창윤</v>
          </cell>
          <cell r="E17" t="str">
            <v>전남체육고</v>
          </cell>
          <cell r="F17" t="str">
            <v>52.78</v>
          </cell>
        </row>
        <row r="18">
          <cell r="C18" t="str">
            <v>이의현</v>
          </cell>
          <cell r="E18" t="str">
            <v>경복고</v>
          </cell>
          <cell r="F18" t="str">
            <v>53.18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곽동욱</v>
          </cell>
          <cell r="E11" t="str">
            <v>대구체육고</v>
          </cell>
          <cell r="F11" t="str">
            <v>1:54.94</v>
          </cell>
        </row>
        <row r="12">
          <cell r="C12" t="str">
            <v>김상범</v>
          </cell>
          <cell r="E12" t="str">
            <v>경복고</v>
          </cell>
          <cell r="F12" t="str">
            <v>1:56.91</v>
          </cell>
        </row>
        <row r="13">
          <cell r="C13" t="str">
            <v>이도영</v>
          </cell>
          <cell r="E13" t="str">
            <v>충현고</v>
          </cell>
          <cell r="F13" t="str">
            <v>1:58.34</v>
          </cell>
        </row>
        <row r="14">
          <cell r="C14" t="str">
            <v>김장욱</v>
          </cell>
          <cell r="E14" t="str">
            <v>경복고</v>
          </cell>
          <cell r="F14" t="str">
            <v>2:00.32</v>
          </cell>
        </row>
        <row r="15">
          <cell r="C15" t="str">
            <v>박원빈</v>
          </cell>
          <cell r="E15" t="str">
            <v>인천체육고</v>
          </cell>
          <cell r="F15" t="str">
            <v>2:00.57</v>
          </cell>
        </row>
        <row r="16">
          <cell r="C16" t="str">
            <v>노현우</v>
          </cell>
          <cell r="E16" t="str">
            <v>강릉명륜고</v>
          </cell>
          <cell r="F16" t="str">
            <v>2:08.86</v>
          </cell>
        </row>
        <row r="17">
          <cell r="C17" t="str">
            <v>이돈길</v>
          </cell>
          <cell r="E17" t="str">
            <v>용남고</v>
          </cell>
          <cell r="F17" t="str">
            <v>2:12.40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박종학</v>
          </cell>
          <cell r="E11" t="str">
            <v>경기체육고</v>
          </cell>
          <cell r="F11" t="str">
            <v>4:02.48</v>
          </cell>
        </row>
        <row r="12">
          <cell r="C12" t="str">
            <v>이재웅</v>
          </cell>
          <cell r="E12" t="str">
            <v>경북영동고</v>
          </cell>
          <cell r="F12" t="str">
            <v>4:04.44</v>
          </cell>
        </row>
        <row r="13">
          <cell r="C13" t="str">
            <v>박원빈</v>
          </cell>
          <cell r="E13" t="str">
            <v>인천체육고</v>
          </cell>
          <cell r="F13" t="str">
            <v>4:06.43</v>
          </cell>
        </row>
        <row r="14">
          <cell r="C14" t="str">
            <v>곽동욱</v>
          </cell>
          <cell r="E14" t="str">
            <v>대구체육고</v>
          </cell>
          <cell r="F14" t="str">
            <v>4:06.78</v>
          </cell>
        </row>
        <row r="15">
          <cell r="C15" t="str">
            <v>이현서</v>
          </cell>
          <cell r="E15" t="str">
            <v>강릉명륜고</v>
          </cell>
          <cell r="F15" t="str">
            <v>4:09.10</v>
          </cell>
        </row>
        <row r="16">
          <cell r="C16" t="str">
            <v>김도엽</v>
          </cell>
          <cell r="E16" t="str">
            <v>충현고</v>
          </cell>
          <cell r="F16" t="str">
            <v>4:10.52</v>
          </cell>
        </row>
        <row r="17">
          <cell r="C17" t="str">
            <v>이준서</v>
          </cell>
          <cell r="E17" t="str">
            <v>대구체육고</v>
          </cell>
          <cell r="F17" t="str">
            <v>4:10.62</v>
          </cell>
        </row>
        <row r="18">
          <cell r="C18" t="str">
            <v>노용진</v>
          </cell>
          <cell r="E18" t="str">
            <v>경기체육고</v>
          </cell>
          <cell r="F18" t="str">
            <v>4:11.25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박종학</v>
          </cell>
          <cell r="E11" t="str">
            <v>경기체육고</v>
          </cell>
          <cell r="F11" t="str">
            <v>14:58.15</v>
          </cell>
        </row>
        <row r="12">
          <cell r="C12" t="str">
            <v>김건오</v>
          </cell>
          <cell r="E12" t="str">
            <v>울산고</v>
          </cell>
          <cell r="F12" t="str">
            <v>15:23.55</v>
          </cell>
        </row>
        <row r="13">
          <cell r="C13" t="str">
            <v>전재원</v>
          </cell>
          <cell r="E13" t="str">
            <v>배문고</v>
          </cell>
          <cell r="F13" t="str">
            <v>15:27.09</v>
          </cell>
        </row>
        <row r="14">
          <cell r="C14" t="str">
            <v>신용민</v>
          </cell>
          <cell r="E14" t="str">
            <v>배문고</v>
          </cell>
          <cell r="F14" t="str">
            <v>15:37.87</v>
          </cell>
        </row>
        <row r="15">
          <cell r="C15" t="str">
            <v>박주환</v>
          </cell>
          <cell r="E15" t="str">
            <v>배문고</v>
          </cell>
          <cell r="F15" t="str">
            <v>15:39.67</v>
          </cell>
        </row>
        <row r="16">
          <cell r="C16" t="str">
            <v>박무영</v>
          </cell>
          <cell r="E16" t="str">
            <v>순심고</v>
          </cell>
          <cell r="F16" t="str">
            <v>15:40.67</v>
          </cell>
        </row>
        <row r="17">
          <cell r="C17" t="str">
            <v>김종윤</v>
          </cell>
          <cell r="E17" t="str">
            <v>충북체육고</v>
          </cell>
          <cell r="F17" t="str">
            <v>15:41.10</v>
          </cell>
        </row>
        <row r="18">
          <cell r="C18" t="str">
            <v>박영민</v>
          </cell>
          <cell r="E18" t="str">
            <v>배문고</v>
          </cell>
          <cell r="F18" t="str">
            <v>15:45.86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1.7</v>
          </cell>
        </row>
        <row r="11">
          <cell r="C11" t="str">
            <v>손우승</v>
          </cell>
          <cell r="E11" t="str">
            <v>인천체육고</v>
          </cell>
          <cell r="F11" t="str">
            <v>14.96</v>
          </cell>
        </row>
        <row r="12">
          <cell r="C12" t="str">
            <v>김태윤</v>
          </cell>
          <cell r="E12" t="str">
            <v>대구체육고</v>
          </cell>
          <cell r="F12" t="str">
            <v>15.16</v>
          </cell>
        </row>
        <row r="13">
          <cell r="C13" t="str">
            <v>송재용</v>
          </cell>
          <cell r="E13" t="str">
            <v>대전체육고</v>
          </cell>
          <cell r="F13" t="str">
            <v>15.59</v>
          </cell>
        </row>
        <row r="14">
          <cell r="C14" t="str">
            <v>김대희</v>
          </cell>
          <cell r="E14" t="str">
            <v>신명고</v>
          </cell>
          <cell r="F14" t="str">
            <v>15.86</v>
          </cell>
        </row>
        <row r="15">
          <cell r="C15" t="str">
            <v>문지태</v>
          </cell>
          <cell r="E15" t="str">
            <v>광주체육고</v>
          </cell>
          <cell r="F15" t="str">
            <v>15.93</v>
          </cell>
        </row>
        <row r="16">
          <cell r="C16" t="str">
            <v>임채민</v>
          </cell>
          <cell r="E16" t="str">
            <v>광주체육고</v>
          </cell>
          <cell r="F16" t="str">
            <v>15.98</v>
          </cell>
        </row>
        <row r="17">
          <cell r="C17" t="str">
            <v>오경민</v>
          </cell>
          <cell r="E17" t="str">
            <v>전남체육고</v>
          </cell>
          <cell r="F17" t="str">
            <v>16.09</v>
          </cell>
        </row>
        <row r="18">
          <cell r="C18" t="str">
            <v>양현준</v>
          </cell>
          <cell r="E18" t="str">
            <v>세정상업고</v>
          </cell>
          <cell r="F18" t="str">
            <v>16.30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오건엽</v>
          </cell>
          <cell r="E11" t="str">
            <v>대구체육고</v>
          </cell>
          <cell r="F11" t="str">
            <v>55.36</v>
          </cell>
        </row>
        <row r="12">
          <cell r="C12" t="str">
            <v>박상욱</v>
          </cell>
          <cell r="E12" t="str">
            <v>대전체육고</v>
          </cell>
          <cell r="F12" t="str">
            <v>56.15</v>
          </cell>
        </row>
        <row r="13">
          <cell r="C13" t="str">
            <v>이현수</v>
          </cell>
          <cell r="E13" t="str">
            <v>대구체육고</v>
          </cell>
          <cell r="F13" t="str">
            <v>57.46</v>
          </cell>
        </row>
        <row r="14">
          <cell r="C14" t="str">
            <v>김대희</v>
          </cell>
          <cell r="E14" t="str">
            <v>신명고</v>
          </cell>
          <cell r="F14" t="str">
            <v>57.64</v>
          </cell>
        </row>
        <row r="15">
          <cell r="C15" t="str">
            <v>박찬영</v>
          </cell>
          <cell r="E15" t="str">
            <v>경기문산제일고</v>
          </cell>
          <cell r="F15" t="str">
            <v>1:01.52</v>
          </cell>
        </row>
        <row r="16">
          <cell r="C16" t="str">
            <v>엄소웅</v>
          </cell>
          <cell r="E16" t="str">
            <v>용남고</v>
          </cell>
          <cell r="F16" t="str">
            <v>1:12.13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김진혁</v>
          </cell>
          <cell r="E11" t="str">
            <v>홍성초</v>
          </cell>
          <cell r="F11">
            <v>1.45</v>
          </cell>
        </row>
        <row r="12">
          <cell r="C12" t="str">
            <v>김현식</v>
          </cell>
          <cell r="E12" t="str">
            <v>충북동광초</v>
          </cell>
          <cell r="F12" t="str">
            <v>1.40</v>
          </cell>
        </row>
        <row r="13">
          <cell r="C13" t="str">
            <v>정도원</v>
          </cell>
          <cell r="E13" t="str">
            <v>무극초</v>
          </cell>
          <cell r="F13" t="str">
            <v>1.40</v>
          </cell>
        </row>
        <row r="14">
          <cell r="C14" t="str">
            <v>김선봉</v>
          </cell>
          <cell r="E14" t="str">
            <v>전북이리팔봉초</v>
          </cell>
          <cell r="F14">
            <v>1.35</v>
          </cell>
        </row>
        <row r="15">
          <cell r="C15" t="str">
            <v>석지헌</v>
          </cell>
          <cell r="E15" t="str">
            <v>전북이리팔봉초</v>
          </cell>
          <cell r="F15" t="str">
            <v>1.30</v>
          </cell>
        </row>
        <row r="16">
          <cell r="C16" t="str">
            <v>김지서</v>
          </cell>
          <cell r="E16" t="str">
            <v>광주빛고을초</v>
          </cell>
          <cell r="F16" t="str">
            <v>1.30</v>
          </cell>
        </row>
      </sheetData>
      <sheetData sheetId="1">
        <row r="11">
          <cell r="C11" t="str">
            <v>박건호</v>
          </cell>
          <cell r="E11" t="str">
            <v>이서초</v>
          </cell>
          <cell r="F11" t="str">
            <v>5.35</v>
          </cell>
          <cell r="G11" t="str">
            <v>-0.3</v>
          </cell>
        </row>
        <row r="12">
          <cell r="C12" t="str">
            <v>김정현</v>
          </cell>
          <cell r="E12" t="str">
            <v>전북정읍북초</v>
          </cell>
          <cell r="F12" t="str">
            <v>5.32</v>
          </cell>
          <cell r="G12" t="str">
            <v>0.4</v>
          </cell>
        </row>
        <row r="13">
          <cell r="C13" t="str">
            <v>김승현</v>
          </cell>
          <cell r="E13" t="str">
            <v>대구동평초</v>
          </cell>
          <cell r="F13" t="str">
            <v>5.05</v>
          </cell>
          <cell r="G13" t="str">
            <v>2.3</v>
          </cell>
        </row>
        <row r="14">
          <cell r="C14" t="str">
            <v>김준서</v>
          </cell>
          <cell r="E14" t="str">
            <v>왜관동부초</v>
          </cell>
          <cell r="F14" t="str">
            <v>5.03</v>
          </cell>
          <cell r="G14" t="str">
            <v>1.0</v>
          </cell>
        </row>
        <row r="15">
          <cell r="C15" t="str">
            <v>김선구</v>
          </cell>
          <cell r="E15" t="str">
            <v>대전가수원초</v>
          </cell>
          <cell r="F15" t="str">
            <v>5.03</v>
          </cell>
          <cell r="G15" t="str">
            <v>0.6</v>
          </cell>
        </row>
        <row r="16">
          <cell r="C16" t="str">
            <v>주규식</v>
          </cell>
          <cell r="E16" t="str">
            <v>옥룡북초</v>
          </cell>
          <cell r="F16">
            <v>4.95</v>
          </cell>
          <cell r="G16" t="str">
            <v>2.3</v>
          </cell>
        </row>
        <row r="17">
          <cell r="C17" t="str">
            <v>강태민</v>
          </cell>
          <cell r="E17" t="str">
            <v>홍성초</v>
          </cell>
          <cell r="F17" t="str">
            <v>4.82</v>
          </cell>
          <cell r="G17" t="str">
            <v>-2.7</v>
          </cell>
        </row>
        <row r="18">
          <cell r="C18" t="str">
            <v>김지혁</v>
          </cell>
          <cell r="E18" t="str">
            <v>광주수문초</v>
          </cell>
          <cell r="F18" t="str">
            <v>4.39</v>
          </cell>
          <cell r="G18" t="str">
            <v>1.3</v>
          </cell>
        </row>
      </sheetData>
      <sheetData sheetId="2">
        <row r="11">
          <cell r="C11" t="str">
            <v>김재훈</v>
          </cell>
          <cell r="E11" t="str">
            <v>광주월계초</v>
          </cell>
          <cell r="F11" t="str">
            <v>14.04</v>
          </cell>
        </row>
        <row r="12">
          <cell r="C12" t="str">
            <v>장영민</v>
          </cell>
          <cell r="E12" t="str">
            <v>충주삼원초</v>
          </cell>
          <cell r="F12" t="str">
            <v>12.85</v>
          </cell>
        </row>
        <row r="13">
          <cell r="C13" t="str">
            <v>정유빈</v>
          </cell>
          <cell r="E13" t="str">
            <v>평택초</v>
          </cell>
          <cell r="F13" t="str">
            <v>12.56</v>
          </cell>
        </row>
        <row r="14">
          <cell r="C14" t="str">
            <v>최재노</v>
          </cell>
          <cell r="E14" t="str">
            <v>전북이리팔봉초</v>
          </cell>
          <cell r="F14" t="str">
            <v>11.65</v>
          </cell>
        </row>
        <row r="15">
          <cell r="C15" t="str">
            <v>윤인재</v>
          </cell>
          <cell r="E15" t="str">
            <v>울산남외초</v>
          </cell>
          <cell r="F15" t="str">
            <v>11.32</v>
          </cell>
        </row>
        <row r="16">
          <cell r="C16" t="str">
            <v>김승백</v>
          </cell>
          <cell r="E16" t="str">
            <v>부산동주초</v>
          </cell>
          <cell r="F16" t="str">
            <v>10.81</v>
          </cell>
        </row>
        <row r="17">
          <cell r="C17" t="str">
            <v>김태윤</v>
          </cell>
          <cell r="E17" t="str">
            <v>서울풍납초</v>
          </cell>
          <cell r="F17" t="str">
            <v>7.35</v>
          </cell>
        </row>
        <row r="18">
          <cell r="C18" t="str">
            <v>차승영</v>
          </cell>
          <cell r="E18" t="str">
            <v>충남당진원당초</v>
          </cell>
          <cell r="F18" t="str">
            <v>7.02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박주환</v>
          </cell>
          <cell r="E11" t="str">
            <v>배문고</v>
          </cell>
          <cell r="F11" t="str">
            <v>9:47.90</v>
          </cell>
        </row>
        <row r="12">
          <cell r="C12" t="str">
            <v>박영민</v>
          </cell>
          <cell r="E12" t="str">
            <v>배문고</v>
          </cell>
          <cell r="F12" t="str">
            <v>9:49.18</v>
          </cell>
        </row>
        <row r="13">
          <cell r="C13" t="str">
            <v>박무영</v>
          </cell>
          <cell r="E13" t="str">
            <v>순심고</v>
          </cell>
          <cell r="F13" t="str">
            <v>10:01.67</v>
          </cell>
        </row>
        <row r="14">
          <cell r="C14" t="str">
            <v>고지우</v>
          </cell>
          <cell r="E14" t="str">
            <v>경기체육고</v>
          </cell>
          <cell r="F14" t="str">
            <v>10:18.86</v>
          </cell>
        </row>
        <row r="15">
          <cell r="C15" t="str">
            <v>이준서</v>
          </cell>
          <cell r="E15" t="str">
            <v>대구체육고</v>
          </cell>
          <cell r="F15" t="str">
            <v>10:19.84</v>
          </cell>
        </row>
        <row r="16">
          <cell r="C16" t="str">
            <v>홍진표</v>
          </cell>
          <cell r="E16" t="str">
            <v>충북체육고</v>
          </cell>
          <cell r="F16" t="str">
            <v>10:23.93</v>
          </cell>
        </row>
        <row r="17">
          <cell r="C17" t="str">
            <v>김승현</v>
          </cell>
          <cell r="E17" t="str">
            <v>강릉명륜고</v>
          </cell>
          <cell r="F17" t="str">
            <v>10:26.03</v>
          </cell>
        </row>
        <row r="18">
          <cell r="C18" t="str">
            <v>신민우</v>
          </cell>
          <cell r="E18" t="str">
            <v>문창고</v>
          </cell>
          <cell r="F18" t="str">
            <v>10:30.22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임동민</v>
          </cell>
          <cell r="E11" t="str">
            <v>경북체육고</v>
          </cell>
          <cell r="F11" t="str">
            <v>45:02</v>
          </cell>
        </row>
        <row r="12">
          <cell r="C12" t="str">
            <v>이성윤</v>
          </cell>
          <cell r="E12" t="str">
            <v>경북체육고</v>
          </cell>
          <cell r="F12" t="str">
            <v>46:19</v>
          </cell>
        </row>
        <row r="13">
          <cell r="C13" t="str">
            <v>송민기</v>
          </cell>
          <cell r="E13" t="str">
            <v>인천체육고</v>
          </cell>
          <cell r="F13" t="str">
            <v>48:19</v>
          </cell>
        </row>
        <row r="14">
          <cell r="C14" t="str">
            <v>김대혁</v>
          </cell>
          <cell r="E14" t="str">
            <v>양정고</v>
          </cell>
          <cell r="F14" t="str">
            <v>49:19</v>
          </cell>
        </row>
        <row r="15">
          <cell r="C15" t="str">
            <v>김재현</v>
          </cell>
          <cell r="E15" t="str">
            <v>경남체육고</v>
          </cell>
          <cell r="F15" t="str">
            <v>51:48</v>
          </cell>
        </row>
        <row r="16">
          <cell r="C16" t="str">
            <v>강경수</v>
          </cell>
          <cell r="E16" t="str">
            <v>인천체육고</v>
          </cell>
          <cell r="F16" t="str">
            <v>52:00</v>
          </cell>
        </row>
        <row r="17">
          <cell r="C17" t="str">
            <v>송정원</v>
          </cell>
          <cell r="E17" t="str">
            <v>전남체육고</v>
          </cell>
          <cell r="F17" t="str">
            <v>56:16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김동하 곽성철 서민혁 이시몬</v>
          </cell>
          <cell r="E11" t="str">
            <v>경기체육고</v>
          </cell>
          <cell r="F11" t="str">
            <v>43.14</v>
          </cell>
        </row>
        <row r="12">
          <cell r="C12" t="str">
            <v>김영웅 김남혁 김효빈 오윤석</v>
          </cell>
          <cell r="E12" t="str">
            <v>대전체육고</v>
          </cell>
          <cell r="F12" t="str">
            <v>43.35</v>
          </cell>
        </row>
        <row r="13">
          <cell r="C13" t="str">
            <v>김동현 이재성 이동형 한상욱</v>
          </cell>
          <cell r="E13" t="str">
            <v>경기덕계고</v>
          </cell>
          <cell r="F13" t="str">
            <v>43.51</v>
          </cell>
        </row>
        <row r="14">
          <cell r="C14" t="str">
            <v>정지훈 최준옥 이승찬 신민규</v>
          </cell>
          <cell r="E14" t="str">
            <v>한강미디어고</v>
          </cell>
          <cell r="F14" t="str">
            <v>43.57</v>
          </cell>
        </row>
        <row r="15">
          <cell r="C15" t="str">
            <v>임기혁 강민수 조현수 이승준</v>
          </cell>
          <cell r="E15" t="str">
            <v>경남체육고</v>
          </cell>
          <cell r="F15" t="str">
            <v>43.89</v>
          </cell>
        </row>
        <row r="16">
          <cell r="C16" t="str">
            <v>김동우 임채민 송원선 오은제</v>
          </cell>
          <cell r="E16" t="str">
            <v>광주체육고</v>
          </cell>
          <cell r="F16" t="str">
            <v>44.78</v>
          </cell>
        </row>
        <row r="17">
          <cell r="C17" t="str">
            <v>곽현빈 변준석 주진영 오지성</v>
          </cell>
          <cell r="E17" t="str">
            <v>서울체육고</v>
          </cell>
          <cell r="F17" t="str">
            <v>44.79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 xml:space="preserve">천하림 최휘관 이성환 이창윤 </v>
          </cell>
          <cell r="E11" t="str">
            <v>전남체육고</v>
          </cell>
          <cell r="F11" t="str">
            <v>3:20.71</v>
          </cell>
        </row>
        <row r="12">
          <cell r="C12" t="str">
            <v>유재석 서민혁 이창윤 곽성철</v>
          </cell>
          <cell r="E12" t="str">
            <v>경기체육고</v>
          </cell>
          <cell r="F12" t="str">
            <v>3:23.23</v>
          </cell>
        </row>
        <row r="13">
          <cell r="C13" t="str">
            <v xml:space="preserve">정지훈 이승찬 김준 신민규 </v>
          </cell>
          <cell r="E13" t="str">
            <v>한강미디어고</v>
          </cell>
          <cell r="F13" t="str">
            <v>3:23.45</v>
          </cell>
        </row>
        <row r="14">
          <cell r="C14" t="str">
            <v>김우혁 배주호 이원빈 한승완</v>
          </cell>
          <cell r="E14" t="str">
            <v>광주체육고</v>
          </cell>
          <cell r="F14" t="str">
            <v>3:25.68</v>
          </cell>
        </row>
        <row r="15">
          <cell r="C15" t="str">
            <v>우석훈 박상욱 송재용 김영웅</v>
          </cell>
          <cell r="E15" t="str">
            <v>대전체육고</v>
          </cell>
          <cell r="F15" t="str">
            <v>3:28.05</v>
          </cell>
        </row>
        <row r="16">
          <cell r="C16" t="str">
            <v>오건엽 장준 김태윤 이준빈</v>
          </cell>
          <cell r="E16" t="str">
            <v>대구체육고</v>
          </cell>
          <cell r="F16" t="str">
            <v>3:28.69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김주는</v>
          </cell>
          <cell r="E11" t="str">
            <v>경기체육고</v>
          </cell>
          <cell r="F11" t="str">
            <v>2.11</v>
          </cell>
        </row>
        <row r="12">
          <cell r="C12" t="str">
            <v>서종휘</v>
          </cell>
          <cell r="E12" t="str">
            <v>인천체육고</v>
          </cell>
          <cell r="F12" t="str">
            <v>2.05</v>
          </cell>
        </row>
        <row r="13">
          <cell r="C13" t="str">
            <v>박순호</v>
          </cell>
          <cell r="E13" t="str">
            <v>문산수억고</v>
          </cell>
          <cell r="F13" t="str">
            <v>1.99</v>
          </cell>
        </row>
        <row r="14">
          <cell r="C14" t="str">
            <v>김효일</v>
          </cell>
          <cell r="E14" t="str">
            <v>포항두호고</v>
          </cell>
          <cell r="F14" t="str">
            <v>1.99</v>
          </cell>
        </row>
        <row r="15">
          <cell r="C15" t="str">
            <v>박성민</v>
          </cell>
          <cell r="E15" t="str">
            <v>전남체육고</v>
          </cell>
          <cell r="F15" t="str">
            <v>1.99</v>
          </cell>
        </row>
        <row r="16">
          <cell r="C16" t="str">
            <v>양지석</v>
          </cell>
          <cell r="E16" t="str">
            <v>강원체육고</v>
          </cell>
          <cell r="F16" t="str">
            <v>1.93</v>
          </cell>
        </row>
        <row r="17">
          <cell r="C17" t="str">
            <v>유성은</v>
          </cell>
          <cell r="E17" t="str">
            <v>충북체육고</v>
          </cell>
          <cell r="F17" t="str">
            <v>1.90</v>
          </cell>
        </row>
      </sheetData>
      <sheetData sheetId="1">
        <row r="11">
          <cell r="C11" t="str">
            <v>지성민</v>
          </cell>
          <cell r="E11" t="str">
            <v>울산고</v>
          </cell>
          <cell r="F11" t="str">
            <v>4.40</v>
          </cell>
        </row>
        <row r="12">
          <cell r="C12" t="str">
            <v>이태성</v>
          </cell>
          <cell r="E12" t="str">
            <v>사상고</v>
          </cell>
          <cell r="F12" t="str">
            <v>4.40</v>
          </cell>
        </row>
        <row r="13">
          <cell r="C13" t="str">
            <v>송병직</v>
          </cell>
          <cell r="E13" t="str">
            <v>울산고</v>
          </cell>
          <cell r="F13" t="str">
            <v>4.20</v>
          </cell>
        </row>
        <row r="14">
          <cell r="C14" t="str">
            <v>이동현</v>
          </cell>
          <cell r="E14" t="str">
            <v>대전체육고</v>
          </cell>
          <cell r="F14" t="str">
            <v>4.00</v>
          </cell>
        </row>
        <row r="15">
          <cell r="C15" t="str">
            <v>성인</v>
          </cell>
          <cell r="E15" t="str">
            <v>사상고</v>
          </cell>
          <cell r="F15" t="str">
            <v>4.00</v>
          </cell>
        </row>
      </sheetData>
      <sheetData sheetId="2">
        <row r="11">
          <cell r="C11" t="str">
            <v>이승준</v>
          </cell>
          <cell r="E11" t="str">
            <v>경기유신고</v>
          </cell>
          <cell r="F11" t="str">
            <v>7.21</v>
          </cell>
          <cell r="G11" t="str">
            <v>-1.2</v>
          </cell>
        </row>
        <row r="12">
          <cell r="C12" t="str">
            <v>심지민</v>
          </cell>
          <cell r="E12" t="str">
            <v>경기체육고</v>
          </cell>
          <cell r="F12" t="str">
            <v>7.20</v>
          </cell>
          <cell r="G12" t="str">
            <v>2.4</v>
          </cell>
        </row>
        <row r="13">
          <cell r="C13" t="str">
            <v>박종현</v>
          </cell>
          <cell r="E13" t="str">
            <v>전남체육고</v>
          </cell>
          <cell r="F13" t="str">
            <v>7.20</v>
          </cell>
          <cell r="G13" t="str">
            <v>1.1</v>
          </cell>
        </row>
        <row r="14">
          <cell r="C14" t="str">
            <v>김민수</v>
          </cell>
          <cell r="E14" t="str">
            <v>전남체육고</v>
          </cell>
          <cell r="F14" t="str">
            <v>7.19</v>
          </cell>
          <cell r="G14" t="str">
            <v>2.7</v>
          </cell>
        </row>
        <row r="15">
          <cell r="C15" t="str">
            <v>장민석</v>
          </cell>
          <cell r="E15" t="str">
            <v>대구체육고</v>
          </cell>
          <cell r="F15" t="str">
            <v>7.16</v>
          </cell>
          <cell r="G15" t="str">
            <v>2.7</v>
          </cell>
        </row>
        <row r="16">
          <cell r="C16" t="str">
            <v>김범일</v>
          </cell>
          <cell r="E16" t="str">
            <v>경북체육고</v>
          </cell>
          <cell r="F16" t="str">
            <v>6.87</v>
          </cell>
          <cell r="G16" t="str">
            <v>0.7</v>
          </cell>
        </row>
        <row r="17">
          <cell r="C17" t="str">
            <v>전창민</v>
          </cell>
          <cell r="E17" t="str">
            <v>세정상업고</v>
          </cell>
          <cell r="F17" t="str">
            <v>6.76</v>
          </cell>
          <cell r="G17" t="str">
            <v>-0.3</v>
          </cell>
        </row>
        <row r="18">
          <cell r="C18" t="str">
            <v>조홍조</v>
          </cell>
          <cell r="E18" t="str">
            <v>경북체육고</v>
          </cell>
          <cell r="F18" t="str">
            <v>6.75</v>
          </cell>
          <cell r="G18" t="str">
            <v>-2.3</v>
          </cell>
        </row>
      </sheetData>
      <sheetData sheetId="3">
        <row r="11">
          <cell r="C11" t="str">
            <v>장민석</v>
          </cell>
          <cell r="E11" t="str">
            <v>대구체육고</v>
          </cell>
          <cell r="F11" t="str">
            <v>14.94</v>
          </cell>
          <cell r="G11" t="str">
            <v>0.3</v>
          </cell>
        </row>
        <row r="12">
          <cell r="C12" t="str">
            <v>조홍조</v>
          </cell>
          <cell r="E12" t="str">
            <v>경북체육고</v>
          </cell>
          <cell r="F12" t="str">
            <v>14.25</v>
          </cell>
          <cell r="G12" t="str">
            <v>0.5</v>
          </cell>
        </row>
        <row r="13">
          <cell r="C13" t="str">
            <v>문성빈</v>
          </cell>
          <cell r="E13" t="str">
            <v>경기소래고</v>
          </cell>
          <cell r="F13" t="str">
            <v>14.09</v>
          </cell>
          <cell r="G13" t="str">
            <v>1.9</v>
          </cell>
        </row>
        <row r="14">
          <cell r="C14" t="str">
            <v>전창민</v>
          </cell>
          <cell r="E14" t="str">
            <v>세정상업고</v>
          </cell>
          <cell r="F14" t="str">
            <v>13.83</v>
          </cell>
          <cell r="G14" t="str">
            <v>1.0</v>
          </cell>
        </row>
        <row r="15">
          <cell r="C15" t="str">
            <v>박지원</v>
          </cell>
          <cell r="E15" t="str">
            <v>경복고</v>
          </cell>
          <cell r="F15" t="str">
            <v>13.66</v>
          </cell>
          <cell r="G15" t="str">
            <v>0.6</v>
          </cell>
        </row>
        <row r="16">
          <cell r="C16" t="str">
            <v>허원석</v>
          </cell>
          <cell r="E16" t="str">
            <v>대구체육고</v>
          </cell>
          <cell r="F16" t="str">
            <v>13.51</v>
          </cell>
          <cell r="G16" t="str">
            <v>1.0</v>
          </cell>
        </row>
        <row r="17">
          <cell r="C17" t="str">
            <v>정다빈</v>
          </cell>
          <cell r="E17" t="str">
            <v>대전체육고</v>
          </cell>
          <cell r="F17" t="str">
            <v>13.15</v>
          </cell>
          <cell r="G17" t="str">
            <v>0.5</v>
          </cell>
        </row>
      </sheetData>
      <sheetData sheetId="4">
        <row r="11">
          <cell r="C11" t="str">
            <v>김건주</v>
          </cell>
          <cell r="E11" t="str">
            <v>한솔고</v>
          </cell>
          <cell r="F11" t="str">
            <v>17.40</v>
          </cell>
        </row>
        <row r="12">
          <cell r="C12" t="str">
            <v>이상명</v>
          </cell>
          <cell r="E12" t="str">
            <v>경남체육고</v>
          </cell>
          <cell r="F12" t="str">
            <v>17.04</v>
          </cell>
        </row>
        <row r="13">
          <cell r="C13" t="str">
            <v>장종혁</v>
          </cell>
          <cell r="E13" t="str">
            <v>전남체육고</v>
          </cell>
          <cell r="F13" t="str">
            <v>16.13</v>
          </cell>
        </row>
        <row r="14">
          <cell r="C14" t="str">
            <v>이성빈</v>
          </cell>
          <cell r="E14" t="str">
            <v>이리공업고</v>
          </cell>
          <cell r="F14" t="str">
            <v>16.03</v>
          </cell>
        </row>
        <row r="15">
          <cell r="C15" t="str">
            <v>이도훈</v>
          </cell>
          <cell r="E15" t="str">
            <v>경주고</v>
          </cell>
          <cell r="F15" t="str">
            <v>15.45</v>
          </cell>
        </row>
        <row r="16">
          <cell r="C16" t="str">
            <v>윤은철</v>
          </cell>
          <cell r="E16" t="str">
            <v>충현고</v>
          </cell>
          <cell r="F16" t="str">
            <v>15.33</v>
          </cell>
        </row>
        <row r="17">
          <cell r="C17" t="str">
            <v>김원탁</v>
          </cell>
          <cell r="E17" t="str">
            <v>포항두호고</v>
          </cell>
          <cell r="F17" t="str">
            <v>14.21</v>
          </cell>
        </row>
        <row r="18">
          <cell r="C18" t="str">
            <v>김홍규</v>
          </cell>
          <cell r="E18" t="str">
            <v>한솔고</v>
          </cell>
          <cell r="F18" t="str">
            <v>14.20</v>
          </cell>
        </row>
      </sheetData>
      <sheetData sheetId="5">
        <row r="11">
          <cell r="C11" t="str">
            <v>장민수</v>
          </cell>
          <cell r="E11" t="str">
            <v>충현고</v>
          </cell>
          <cell r="F11" t="str">
            <v>49.80</v>
          </cell>
        </row>
        <row r="12">
          <cell r="C12" t="str">
            <v>우인하</v>
          </cell>
          <cell r="E12" t="str">
            <v>문창고</v>
          </cell>
          <cell r="F12" t="str">
            <v>47.26</v>
          </cell>
        </row>
        <row r="13">
          <cell r="C13" t="str">
            <v>박용주</v>
          </cell>
          <cell r="E13" t="str">
            <v>전남체육고</v>
          </cell>
          <cell r="F13" t="str">
            <v>44.25</v>
          </cell>
        </row>
        <row r="14">
          <cell r="C14" t="str">
            <v>방륭</v>
          </cell>
          <cell r="E14" t="str">
            <v>경남체육고</v>
          </cell>
          <cell r="F14" t="str">
            <v>44.07</v>
          </cell>
        </row>
        <row r="15">
          <cell r="C15" t="str">
            <v>도근영</v>
          </cell>
          <cell r="E15" t="str">
            <v>대구체육고</v>
          </cell>
          <cell r="F15" t="str">
            <v>43.46</v>
          </cell>
        </row>
        <row r="16">
          <cell r="C16" t="str">
            <v>이종현</v>
          </cell>
          <cell r="E16" t="str">
            <v>서울체육고</v>
          </cell>
          <cell r="F16" t="str">
            <v>42.08</v>
          </cell>
        </row>
        <row r="17">
          <cell r="C17" t="str">
            <v>김준수</v>
          </cell>
          <cell r="E17" t="str">
            <v>경북체육고</v>
          </cell>
          <cell r="F17" t="str">
            <v>40.26</v>
          </cell>
        </row>
        <row r="18">
          <cell r="C18" t="str">
            <v>손정빈</v>
          </cell>
          <cell r="E18" t="str">
            <v>강원체육고</v>
          </cell>
          <cell r="F18" t="str">
            <v>40.01</v>
          </cell>
        </row>
      </sheetData>
      <sheetData sheetId="6">
        <row r="11">
          <cell r="C11" t="str">
            <v>황미르</v>
          </cell>
          <cell r="E11" t="str">
            <v>이리공업고</v>
          </cell>
          <cell r="F11" t="str">
            <v>56.45</v>
          </cell>
        </row>
        <row r="12">
          <cell r="C12" t="str">
            <v>문선우</v>
          </cell>
          <cell r="E12" t="str">
            <v>서울체육고</v>
          </cell>
          <cell r="F12" t="str">
            <v>54.34</v>
          </cell>
        </row>
        <row r="13">
          <cell r="C13" t="str">
            <v>유병호</v>
          </cell>
          <cell r="E13" t="str">
            <v>충북체육고</v>
          </cell>
          <cell r="F13" t="str">
            <v>47.45</v>
          </cell>
        </row>
        <row r="14">
          <cell r="C14" t="str">
            <v>홍종호</v>
          </cell>
          <cell r="E14" t="str">
            <v>이리공업고</v>
          </cell>
          <cell r="F14" t="str">
            <v>42.77</v>
          </cell>
        </row>
        <row r="15">
          <cell r="C15" t="str">
            <v>이용준</v>
          </cell>
          <cell r="E15" t="str">
            <v>문창고</v>
          </cell>
          <cell r="F15" t="str">
            <v>41.74</v>
          </cell>
        </row>
        <row r="16">
          <cell r="C16" t="str">
            <v>유승훈</v>
          </cell>
          <cell r="E16" t="str">
            <v>전남체육고</v>
          </cell>
          <cell r="F16" t="str">
            <v>37.68</v>
          </cell>
        </row>
        <row r="17">
          <cell r="C17" t="str">
            <v>임정현</v>
          </cell>
          <cell r="E17" t="str">
            <v>경기체육고</v>
          </cell>
          <cell r="F17" t="str">
            <v>35.11</v>
          </cell>
        </row>
      </sheetData>
      <sheetData sheetId="7">
        <row r="11">
          <cell r="C11" t="str">
            <v>이민우</v>
          </cell>
          <cell r="E11" t="str">
            <v>강원체육고</v>
          </cell>
          <cell r="F11" t="str">
            <v>63.32</v>
          </cell>
        </row>
        <row r="12">
          <cell r="C12" t="str">
            <v>오현수</v>
          </cell>
          <cell r="E12" t="str">
            <v>경남체육고</v>
          </cell>
          <cell r="F12" t="str">
            <v>60.52</v>
          </cell>
        </row>
        <row r="13">
          <cell r="C13" t="str">
            <v>전병준</v>
          </cell>
          <cell r="E13" t="str">
            <v>경남체육고</v>
          </cell>
          <cell r="F13" t="str">
            <v>56.73</v>
          </cell>
        </row>
        <row r="14">
          <cell r="C14" t="str">
            <v>이준형</v>
          </cell>
          <cell r="E14" t="str">
            <v>인천체육고</v>
          </cell>
          <cell r="F14" t="str">
            <v>55.90</v>
          </cell>
        </row>
        <row r="15">
          <cell r="C15" t="str">
            <v>김진호</v>
          </cell>
          <cell r="E15" t="str">
            <v>대구체육고</v>
          </cell>
          <cell r="F15" t="str">
            <v>53.00</v>
          </cell>
        </row>
        <row r="16">
          <cell r="C16" t="str">
            <v>권용은</v>
          </cell>
          <cell r="E16" t="str">
            <v>문창고</v>
          </cell>
          <cell r="F16" t="str">
            <v>52.27</v>
          </cell>
        </row>
        <row r="17">
          <cell r="C17" t="str">
            <v>양정호</v>
          </cell>
          <cell r="E17" t="str">
            <v>강원체육고</v>
          </cell>
          <cell r="F17" t="str">
            <v>51.60</v>
          </cell>
        </row>
        <row r="18">
          <cell r="C18" t="str">
            <v>김규덕</v>
          </cell>
          <cell r="E18" t="str">
            <v>강원체육고</v>
          </cell>
          <cell r="F18" t="str">
            <v>48.38</v>
          </cell>
        </row>
      </sheetData>
      <sheetData sheetId="8">
        <row r="11">
          <cell r="C11" t="str">
            <v>김기훈</v>
          </cell>
          <cell r="E11" t="str">
            <v>전남체육고</v>
          </cell>
          <cell r="F11" t="str">
            <v>4,751점</v>
          </cell>
        </row>
        <row r="12">
          <cell r="C12" t="str">
            <v>송병직</v>
          </cell>
          <cell r="E12" t="str">
            <v>울산고</v>
          </cell>
          <cell r="F12" t="str">
            <v>4,620점</v>
          </cell>
        </row>
        <row r="13">
          <cell r="C13" t="str">
            <v>신동헌</v>
          </cell>
          <cell r="E13" t="str">
            <v>충남고</v>
          </cell>
          <cell r="F13" t="str">
            <v>4,338점</v>
          </cell>
        </row>
        <row r="14">
          <cell r="C14" t="str">
            <v>김성현</v>
          </cell>
          <cell r="E14" t="str">
            <v>이리공업고</v>
          </cell>
          <cell r="F14" t="str">
            <v>4,274점</v>
          </cell>
        </row>
        <row r="15">
          <cell r="C15" t="str">
            <v>우석훈</v>
          </cell>
          <cell r="E15" t="str">
            <v>대전체육고</v>
          </cell>
          <cell r="F15" t="str">
            <v>4,247점</v>
          </cell>
        </row>
        <row r="16">
          <cell r="C16" t="str">
            <v>김승현</v>
          </cell>
          <cell r="E16" t="str">
            <v>충북체육고</v>
          </cell>
          <cell r="F16" t="str">
            <v>3,779점</v>
          </cell>
        </row>
        <row r="17">
          <cell r="C17" t="str">
            <v>류광현</v>
          </cell>
          <cell r="E17" t="str">
            <v>경북체육고</v>
          </cell>
          <cell r="F17" t="str">
            <v>3,575점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-0.6</v>
          </cell>
        </row>
        <row r="11">
          <cell r="C11" t="str">
            <v>한예솔</v>
          </cell>
          <cell r="E11" t="str">
            <v>경남체육고</v>
          </cell>
          <cell r="F11" t="str">
            <v>12.49</v>
          </cell>
        </row>
        <row r="12">
          <cell r="C12" t="str">
            <v>백비원</v>
          </cell>
          <cell r="E12" t="str">
            <v>세정상업고</v>
          </cell>
          <cell r="F12" t="str">
            <v>12.59</v>
          </cell>
        </row>
        <row r="13">
          <cell r="C13" t="str">
            <v>김안나</v>
          </cell>
          <cell r="E13" t="str">
            <v>전남체육고</v>
          </cell>
          <cell r="F13" t="str">
            <v>12.71</v>
          </cell>
        </row>
        <row r="14">
          <cell r="C14" t="str">
            <v>이제인</v>
          </cell>
          <cell r="E14" t="str">
            <v>강릉여자고</v>
          </cell>
          <cell r="F14" t="str">
            <v>12.85</v>
          </cell>
        </row>
        <row r="15">
          <cell r="C15" t="str">
            <v>김송희</v>
          </cell>
          <cell r="E15" t="str">
            <v>경북체육고</v>
          </cell>
          <cell r="F15" t="str">
            <v>12.87</v>
          </cell>
        </row>
        <row r="16">
          <cell r="C16" t="str">
            <v>강근영</v>
          </cell>
          <cell r="E16" t="str">
            <v>마산구암고</v>
          </cell>
          <cell r="F16" t="str">
            <v>13.02</v>
          </cell>
        </row>
        <row r="17">
          <cell r="C17" t="str">
            <v>옥민경</v>
          </cell>
          <cell r="E17" t="str">
            <v>경남체육고</v>
          </cell>
          <cell r="F17" t="str">
            <v>13.09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-3.8</v>
          </cell>
        </row>
        <row r="11">
          <cell r="C11" t="str">
            <v>김주하</v>
          </cell>
          <cell r="E11" t="str">
            <v>인천체육고</v>
          </cell>
          <cell r="F11" t="str">
            <v>26.25</v>
          </cell>
        </row>
        <row r="12">
          <cell r="C12" t="str">
            <v>한예솔</v>
          </cell>
          <cell r="E12" t="str">
            <v>경남체육고</v>
          </cell>
          <cell r="F12" t="str">
            <v>26.55</v>
          </cell>
        </row>
        <row r="13">
          <cell r="C13" t="str">
            <v>김안나</v>
          </cell>
          <cell r="E13" t="str">
            <v>전남체육고</v>
          </cell>
          <cell r="F13" t="str">
            <v>26.77</v>
          </cell>
        </row>
        <row r="14">
          <cell r="C14" t="str">
            <v>김지혜</v>
          </cell>
          <cell r="E14" t="str">
            <v>경기체육고</v>
          </cell>
          <cell r="F14" t="str">
            <v>27.15</v>
          </cell>
        </row>
        <row r="15">
          <cell r="C15" t="str">
            <v>이가은</v>
          </cell>
          <cell r="E15" t="str">
            <v>경북체육고</v>
          </cell>
          <cell r="F15" t="str">
            <v>27.46</v>
          </cell>
        </row>
        <row r="16">
          <cell r="C16" t="str">
            <v>서다현</v>
          </cell>
          <cell r="E16" t="str">
            <v>용남고</v>
          </cell>
          <cell r="F16" t="str">
            <v>27.51</v>
          </cell>
        </row>
        <row r="17">
          <cell r="C17" t="str">
            <v>한서정</v>
          </cell>
          <cell r="E17" t="str">
            <v>서울체육고</v>
          </cell>
          <cell r="F17" t="str">
            <v>27.68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권하영</v>
          </cell>
          <cell r="E11" t="str">
            <v>경기체육고</v>
          </cell>
          <cell r="F11" t="str">
            <v>57.70</v>
          </cell>
        </row>
        <row r="12">
          <cell r="C12" t="str">
            <v>김지혜</v>
          </cell>
          <cell r="E12" t="str">
            <v>경기체육고</v>
          </cell>
          <cell r="F12" t="str">
            <v>57.91</v>
          </cell>
        </row>
        <row r="13">
          <cell r="C13" t="str">
            <v>김주하</v>
          </cell>
          <cell r="E13" t="str">
            <v>인천체육고</v>
          </cell>
          <cell r="F13" t="str">
            <v>58.34</v>
          </cell>
        </row>
        <row r="14">
          <cell r="C14" t="str">
            <v>김민지</v>
          </cell>
          <cell r="E14" t="str">
            <v>경북체육고</v>
          </cell>
          <cell r="F14" t="str">
            <v>1:00.28</v>
          </cell>
        </row>
        <row r="15">
          <cell r="C15" t="str">
            <v>최혜안</v>
          </cell>
          <cell r="E15" t="str">
            <v>인천체육고</v>
          </cell>
          <cell r="F15" t="str">
            <v>1:01.21</v>
          </cell>
        </row>
        <row r="16">
          <cell r="C16" t="str">
            <v>이기쁨</v>
          </cell>
          <cell r="E16" t="str">
            <v>경기소래고</v>
          </cell>
          <cell r="F16" t="str">
            <v>1:02.90</v>
          </cell>
        </row>
        <row r="17">
          <cell r="C17" t="str">
            <v>조현지</v>
          </cell>
          <cell r="E17" t="str">
            <v>경북성남여자고</v>
          </cell>
          <cell r="F17" t="str">
            <v>1:04.41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차지원</v>
          </cell>
          <cell r="E11" t="str">
            <v>대구체육고</v>
          </cell>
          <cell r="F11" t="str">
            <v>2:17.97</v>
          </cell>
        </row>
        <row r="12">
          <cell r="C12" t="str">
            <v>김리경</v>
          </cell>
          <cell r="E12" t="str">
            <v>김해가야고</v>
          </cell>
          <cell r="F12" t="str">
            <v>2:20.70</v>
          </cell>
        </row>
        <row r="13">
          <cell r="C13" t="str">
            <v>이혜지</v>
          </cell>
          <cell r="E13" t="str">
            <v>마산구암고</v>
          </cell>
          <cell r="F13" t="str">
            <v>2:21.34</v>
          </cell>
        </row>
        <row r="14">
          <cell r="C14" t="str">
            <v>황지향</v>
          </cell>
          <cell r="E14" t="str">
            <v>광주체육고</v>
          </cell>
          <cell r="F14" t="str">
            <v>2:22.92</v>
          </cell>
        </row>
        <row r="15">
          <cell r="C15" t="str">
            <v>윤승태</v>
          </cell>
          <cell r="E15" t="str">
            <v>충남체육고</v>
          </cell>
          <cell r="F15" t="str">
            <v>2:24.64</v>
          </cell>
        </row>
        <row r="16">
          <cell r="C16" t="str">
            <v>전윤서</v>
          </cell>
          <cell r="E16" t="str">
            <v>강릉여자고</v>
          </cell>
          <cell r="F16" t="str">
            <v>2:26.76</v>
          </cell>
        </row>
        <row r="17">
          <cell r="C17" t="str">
            <v>박혜선</v>
          </cell>
          <cell r="E17" t="str">
            <v>김천한일여자고</v>
          </cell>
          <cell r="F17" t="str">
            <v>2:29.06</v>
          </cell>
        </row>
        <row r="18">
          <cell r="C18" t="str">
            <v>전정원</v>
          </cell>
          <cell r="E18" t="str">
            <v>경남체육고</v>
          </cell>
          <cell r="F18" t="str">
            <v>2:37.07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차지원</v>
          </cell>
          <cell r="E11" t="str">
            <v>대구체육고</v>
          </cell>
          <cell r="F11" t="str">
            <v>4:43.51</v>
          </cell>
        </row>
        <row r="12">
          <cell r="C12" t="str">
            <v>황지향</v>
          </cell>
          <cell r="E12" t="str">
            <v>광주체육고</v>
          </cell>
          <cell r="F12" t="str">
            <v>4:43.94</v>
          </cell>
        </row>
        <row r="13">
          <cell r="C13" t="str">
            <v>이현정</v>
          </cell>
          <cell r="E13" t="str">
            <v>김천한일여자고</v>
          </cell>
          <cell r="F13" t="str">
            <v>4:45.83</v>
          </cell>
        </row>
        <row r="14">
          <cell r="C14" t="str">
            <v>전윤서</v>
          </cell>
          <cell r="E14" t="str">
            <v>강릉여자고</v>
          </cell>
          <cell r="F14" t="str">
            <v>4:53.55</v>
          </cell>
        </row>
        <row r="15">
          <cell r="C15" t="str">
            <v>최수인</v>
          </cell>
          <cell r="E15" t="str">
            <v>김천한일여자고</v>
          </cell>
          <cell r="F15" t="str">
            <v>4:56.22</v>
          </cell>
        </row>
        <row r="16">
          <cell r="C16" t="str">
            <v>김민정</v>
          </cell>
          <cell r="E16" t="str">
            <v>경기체육고</v>
          </cell>
          <cell r="F16" t="str">
            <v>4:57.62</v>
          </cell>
        </row>
        <row r="17">
          <cell r="C17" t="str">
            <v>김가인</v>
          </cell>
          <cell r="E17" t="str">
            <v>속초여자고</v>
          </cell>
          <cell r="F17" t="str">
            <v>5:00.97</v>
          </cell>
        </row>
        <row r="18">
          <cell r="C18" t="str">
            <v>임지수</v>
          </cell>
          <cell r="E18" t="str">
            <v>경기체육고</v>
          </cell>
          <cell r="F18" t="str">
            <v>5:01.89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전지성 이승민 오준석 이예찬</v>
          </cell>
          <cell r="E11" t="str">
            <v>인천일신초</v>
          </cell>
          <cell r="F11">
            <v>54.13</v>
          </cell>
        </row>
        <row r="12">
          <cell r="C12" t="str">
            <v>이민혁 오영서 신승원 이도원</v>
          </cell>
          <cell r="E12" t="str">
            <v>서울중동초</v>
          </cell>
          <cell r="F12">
            <v>56.68</v>
          </cell>
        </row>
        <row r="13">
          <cell r="C13" t="str">
            <v>박준의 김래현 김지서 김재영</v>
          </cell>
          <cell r="E13" t="str">
            <v>광주빛고을초</v>
          </cell>
          <cell r="F13">
            <v>57.49</v>
          </cell>
        </row>
        <row r="14">
          <cell r="C14" t="str">
            <v>강광수 김영규 이세학 신민섭</v>
          </cell>
          <cell r="E14" t="str">
            <v>충남당진원당초</v>
          </cell>
          <cell r="F14" t="str">
            <v>1:17.72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최수아</v>
          </cell>
          <cell r="E11" t="str">
            <v>인천체육고</v>
          </cell>
          <cell r="F11" t="str">
            <v>18:11.93</v>
          </cell>
        </row>
        <row r="12">
          <cell r="C12" t="str">
            <v>권다혜</v>
          </cell>
          <cell r="E12" t="str">
            <v>경북체육고</v>
          </cell>
          <cell r="F12" t="str">
            <v>18:18.41</v>
          </cell>
        </row>
        <row r="13">
          <cell r="C13" t="str">
            <v>박서연</v>
          </cell>
          <cell r="E13" t="str">
            <v>오류고</v>
          </cell>
          <cell r="F13" t="str">
            <v>18:24.50</v>
          </cell>
        </row>
        <row r="14">
          <cell r="C14" t="str">
            <v>임지수</v>
          </cell>
          <cell r="E14" t="str">
            <v>경기체육고</v>
          </cell>
          <cell r="F14" t="str">
            <v>18:30.39</v>
          </cell>
        </row>
        <row r="15">
          <cell r="C15" t="str">
            <v>정혜원</v>
          </cell>
          <cell r="E15" t="str">
            <v>전남체육고</v>
          </cell>
          <cell r="F15" t="str">
            <v>18:50.63</v>
          </cell>
        </row>
        <row r="16">
          <cell r="C16" t="str">
            <v>김민정</v>
          </cell>
          <cell r="E16" t="str">
            <v>경기체육고</v>
          </cell>
          <cell r="F16" t="str">
            <v>19:05.23</v>
          </cell>
        </row>
        <row r="17">
          <cell r="C17" t="str">
            <v>김가인</v>
          </cell>
          <cell r="E17" t="str">
            <v>속초여자고</v>
          </cell>
          <cell r="F17" t="str">
            <v>19:22.58</v>
          </cell>
        </row>
        <row r="18">
          <cell r="C18" t="str">
            <v>김진주</v>
          </cell>
          <cell r="E18" t="str">
            <v>경북체육고</v>
          </cell>
          <cell r="F18" t="str">
            <v>19:23.13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-1.8</v>
          </cell>
        </row>
        <row r="11">
          <cell r="C11" t="str">
            <v>이나경</v>
          </cell>
          <cell r="E11" t="str">
            <v>경북체육고</v>
          </cell>
          <cell r="F11" t="str">
            <v>14.99</v>
          </cell>
        </row>
        <row r="12">
          <cell r="C12" t="str">
            <v>노지현</v>
          </cell>
          <cell r="E12" t="str">
            <v>예천여자고</v>
          </cell>
          <cell r="F12" t="str">
            <v>15.38</v>
          </cell>
        </row>
        <row r="13">
          <cell r="C13" t="str">
            <v>박서희</v>
          </cell>
          <cell r="E13" t="str">
            <v>거제제일고</v>
          </cell>
          <cell r="F13" t="str">
            <v>15.62</v>
          </cell>
        </row>
        <row r="14">
          <cell r="C14" t="str">
            <v>이선민</v>
          </cell>
          <cell r="E14" t="str">
            <v>경기덕계고</v>
          </cell>
          <cell r="F14" t="str">
            <v>15.65</v>
          </cell>
        </row>
        <row r="15">
          <cell r="C15" t="str">
            <v>김예지</v>
          </cell>
          <cell r="E15" t="str">
            <v>경북체육고</v>
          </cell>
          <cell r="F15" t="str">
            <v>16.12</v>
          </cell>
        </row>
        <row r="16">
          <cell r="C16" t="str">
            <v>정다정</v>
          </cell>
          <cell r="E16" t="str">
            <v>전곡고</v>
          </cell>
          <cell r="F16" t="str">
            <v>18.57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이나경</v>
          </cell>
          <cell r="E11" t="str">
            <v>경북체육고</v>
          </cell>
          <cell r="F11" t="str">
            <v>1:07.05</v>
          </cell>
        </row>
        <row r="12">
          <cell r="C12" t="str">
            <v>정승연</v>
          </cell>
          <cell r="E12" t="str">
            <v>경명여자고</v>
          </cell>
          <cell r="F12" t="str">
            <v>1:07.94</v>
          </cell>
        </row>
        <row r="13">
          <cell r="C13" t="str">
            <v>이기쁨</v>
          </cell>
          <cell r="E13" t="str">
            <v>경기소래고</v>
          </cell>
          <cell r="F13" t="str">
            <v>1:09.10</v>
          </cell>
        </row>
        <row r="14">
          <cell r="C14" t="str">
            <v>최다빈</v>
          </cell>
          <cell r="E14" t="str">
            <v>경기체육고</v>
          </cell>
          <cell r="F14" t="str">
            <v>1:09.62</v>
          </cell>
        </row>
        <row r="15">
          <cell r="C15" t="str">
            <v>김나영</v>
          </cell>
          <cell r="E15" t="str">
            <v>경기체육고</v>
          </cell>
          <cell r="F15" t="str">
            <v>1:11.92</v>
          </cell>
        </row>
        <row r="16">
          <cell r="C16" t="str">
            <v>김도연</v>
          </cell>
          <cell r="E16" t="str">
            <v>대구체육고</v>
          </cell>
          <cell r="F16" t="str">
            <v>1:12.67</v>
          </cell>
        </row>
        <row r="17">
          <cell r="C17" t="str">
            <v>장세림</v>
          </cell>
          <cell r="E17" t="str">
            <v>인일여자고</v>
          </cell>
          <cell r="F17" t="str">
            <v>1:13.06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최수아</v>
          </cell>
          <cell r="E11" t="str">
            <v>인천체육고</v>
          </cell>
          <cell r="F11" t="str">
            <v>10:56.84</v>
          </cell>
        </row>
        <row r="12">
          <cell r="C12" t="str">
            <v>이현정</v>
          </cell>
          <cell r="E12" t="str">
            <v>김천한일여자고</v>
          </cell>
          <cell r="F12" t="str">
            <v>11:17.40</v>
          </cell>
        </row>
        <row r="13">
          <cell r="C13" t="str">
            <v>정혜원</v>
          </cell>
          <cell r="E13" t="str">
            <v>전남체육고</v>
          </cell>
          <cell r="F13" t="str">
            <v>11:29.38</v>
          </cell>
        </row>
        <row r="14">
          <cell r="C14" t="str">
            <v>한지혜</v>
          </cell>
          <cell r="E14" t="str">
            <v>강릉여자고</v>
          </cell>
          <cell r="F14" t="str">
            <v>12:40.74</v>
          </cell>
        </row>
        <row r="15">
          <cell r="C15" t="str">
            <v>이성윤</v>
          </cell>
          <cell r="E15" t="str">
            <v>거제제일고</v>
          </cell>
          <cell r="F15" t="str">
            <v>12:59.36</v>
          </cell>
        </row>
        <row r="16">
          <cell r="C16" t="str">
            <v>김민경</v>
          </cell>
          <cell r="E16" t="str">
            <v>김천한일여자고</v>
          </cell>
          <cell r="F16" t="str">
            <v>13:22.47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최미지</v>
          </cell>
          <cell r="E11" t="str">
            <v>강릉여자고</v>
          </cell>
          <cell r="F11" t="str">
            <v>58:44</v>
          </cell>
        </row>
        <row r="12">
          <cell r="C12" t="str">
            <v>신가은</v>
          </cell>
          <cell r="E12" t="str">
            <v>강릉여자고</v>
          </cell>
          <cell r="F12" t="str">
            <v>1:03:46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조선정 조수현 옥민경 한예솔</v>
          </cell>
          <cell r="E11" t="str">
            <v>경남체육고</v>
          </cell>
          <cell r="F11" t="str">
            <v>49.55</v>
          </cell>
        </row>
        <row r="12">
          <cell r="C12" t="str">
            <v>박서희 김나영 김지혜 권하영</v>
          </cell>
          <cell r="E12" t="str">
            <v>경기체육고</v>
          </cell>
          <cell r="F12" t="str">
            <v>50.47</v>
          </cell>
        </row>
        <row r="13">
          <cell r="C13" t="str">
            <v>한서정 임은솔 유지민 하제영</v>
          </cell>
          <cell r="E13" t="str">
            <v>서울체육고</v>
          </cell>
          <cell r="F13" t="str">
            <v>50.89</v>
          </cell>
        </row>
        <row r="14">
          <cell r="C14" t="str">
            <v>김소이 노지현 문하은 송시영</v>
          </cell>
          <cell r="E14" t="str">
            <v>예천여자고</v>
          </cell>
          <cell r="F14" t="str">
            <v>53.72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김나영 최다빈 김지혜 권하영</v>
          </cell>
          <cell r="E11" t="str">
            <v>경기체육고</v>
          </cell>
          <cell r="F11" t="str">
            <v>4:12.38</v>
          </cell>
        </row>
        <row r="12">
          <cell r="C12" t="str">
            <v>한서정 유지민 김여진 손은빈</v>
          </cell>
          <cell r="E12" t="str">
            <v>서울체육고</v>
          </cell>
          <cell r="F12" t="str">
            <v>4:13.88</v>
          </cell>
        </row>
        <row r="13">
          <cell r="C13" t="str">
            <v>박혜선 최수인 석주연 정혜인</v>
          </cell>
          <cell r="E13" t="str">
            <v>김천한일여자고</v>
          </cell>
          <cell r="F13" t="str">
            <v>4:24.71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이현유</v>
          </cell>
          <cell r="E11" t="str">
            <v>대전신일여자고</v>
          </cell>
          <cell r="F11" t="str">
            <v>1.65</v>
          </cell>
        </row>
        <row r="12">
          <cell r="C12" t="str">
            <v>이유림</v>
          </cell>
          <cell r="E12" t="str">
            <v>강원체육고</v>
          </cell>
          <cell r="F12" t="str">
            <v>1.60</v>
          </cell>
        </row>
        <row r="13">
          <cell r="C13" t="str">
            <v>최문정</v>
          </cell>
          <cell r="E13" t="str">
            <v>대전체육고</v>
          </cell>
          <cell r="F13" t="str">
            <v>1.55</v>
          </cell>
        </row>
        <row r="14">
          <cell r="C14" t="str">
            <v>김하윤</v>
          </cell>
          <cell r="E14" t="str">
            <v>서울체육고</v>
          </cell>
          <cell r="F14" t="str">
            <v>1.50</v>
          </cell>
        </row>
      </sheetData>
      <sheetData sheetId="1">
        <row r="11">
          <cell r="C11" t="str">
            <v>임찬혜</v>
          </cell>
          <cell r="E11" t="str">
            <v>경기체육고</v>
          </cell>
          <cell r="F11" t="str">
            <v>3.30</v>
          </cell>
        </row>
        <row r="12">
          <cell r="C12" t="str">
            <v>오세희</v>
          </cell>
          <cell r="E12" t="str">
            <v>경기체육고</v>
          </cell>
          <cell r="F12" t="str">
            <v>2.60</v>
          </cell>
        </row>
        <row r="13">
          <cell r="C13" t="str">
            <v>홍수민</v>
          </cell>
          <cell r="E13" t="str">
            <v>서울체육고</v>
          </cell>
          <cell r="F13" t="str">
            <v>2.60</v>
          </cell>
        </row>
      </sheetData>
      <sheetData sheetId="2">
        <row r="11">
          <cell r="C11" t="str">
            <v>박혜정</v>
          </cell>
          <cell r="E11" t="str">
            <v>전남체육고</v>
          </cell>
          <cell r="F11" t="str">
            <v>5.53</v>
          </cell>
          <cell r="G11" t="str">
            <v>1.5</v>
          </cell>
        </row>
        <row r="12">
          <cell r="C12" t="str">
            <v>유진</v>
          </cell>
          <cell r="E12" t="str">
            <v>경기소래고</v>
          </cell>
          <cell r="F12" t="str">
            <v>5.21</v>
          </cell>
          <cell r="G12" t="str">
            <v>0.3</v>
          </cell>
        </row>
        <row r="13">
          <cell r="C13" t="str">
            <v>배영인</v>
          </cell>
          <cell r="E13" t="str">
            <v>경북체육고</v>
          </cell>
          <cell r="F13" t="str">
            <v>5.16</v>
          </cell>
          <cell r="G13" t="str">
            <v>1.5</v>
          </cell>
        </row>
        <row r="14">
          <cell r="C14" t="str">
            <v>박진서</v>
          </cell>
          <cell r="E14" t="str">
            <v>경기심원고</v>
          </cell>
          <cell r="F14" t="str">
            <v>4.91</v>
          </cell>
          <cell r="G14" t="str">
            <v>1.5</v>
          </cell>
        </row>
        <row r="15">
          <cell r="C15" t="str">
            <v>김지현</v>
          </cell>
          <cell r="E15" t="str">
            <v>경기소래고</v>
          </cell>
          <cell r="F15" t="str">
            <v>4.58</v>
          </cell>
          <cell r="G15" t="str">
            <v>-0.0</v>
          </cell>
        </row>
        <row r="16">
          <cell r="C16" t="str">
            <v>홍수민</v>
          </cell>
          <cell r="E16" t="str">
            <v>서울체육고</v>
          </cell>
          <cell r="F16" t="str">
            <v>4.29</v>
          </cell>
          <cell r="G16" t="str">
            <v>-1.2</v>
          </cell>
        </row>
      </sheetData>
      <sheetData sheetId="3">
        <row r="11">
          <cell r="C11" t="str">
            <v>유진</v>
          </cell>
          <cell r="E11" t="str">
            <v>경기소래고</v>
          </cell>
          <cell r="F11" t="str">
            <v>11.64</v>
          </cell>
          <cell r="G11" t="str">
            <v>0.3</v>
          </cell>
        </row>
        <row r="12">
          <cell r="C12" t="str">
            <v>김선주</v>
          </cell>
          <cell r="E12" t="str">
            <v>전남체육고</v>
          </cell>
          <cell r="F12" t="str">
            <v>11.47</v>
          </cell>
          <cell r="G12" t="str">
            <v>0.3</v>
          </cell>
        </row>
        <row r="13">
          <cell r="C13" t="str">
            <v>김바다</v>
          </cell>
          <cell r="E13" t="str">
            <v>대전체육고</v>
          </cell>
          <cell r="F13" t="str">
            <v>11.23</v>
          </cell>
          <cell r="G13" t="str">
            <v>1.1</v>
          </cell>
        </row>
        <row r="14">
          <cell r="C14" t="str">
            <v>배영인</v>
          </cell>
          <cell r="E14" t="str">
            <v>경북체육고</v>
          </cell>
          <cell r="F14" t="str">
            <v>11.13</v>
          </cell>
          <cell r="G14" t="str">
            <v>1.1</v>
          </cell>
        </row>
        <row r="15">
          <cell r="C15" t="str">
            <v>김지현</v>
          </cell>
          <cell r="E15" t="str">
            <v>경기소래고</v>
          </cell>
          <cell r="F15" t="str">
            <v>10.53</v>
          </cell>
          <cell r="G15" t="str">
            <v>1.5</v>
          </cell>
        </row>
        <row r="16">
          <cell r="C16" t="str">
            <v>신혜원</v>
          </cell>
          <cell r="E16" t="str">
            <v>서울체육고</v>
          </cell>
          <cell r="F16" t="str">
            <v>10.18</v>
          </cell>
          <cell r="G16" t="str">
            <v>0.8</v>
          </cell>
        </row>
      </sheetData>
      <sheetData sheetId="4">
        <row r="11">
          <cell r="C11" t="str">
            <v>정진희</v>
          </cell>
          <cell r="E11" t="str">
            <v>경남체육고</v>
          </cell>
          <cell r="F11" t="str">
            <v>13.49</v>
          </cell>
        </row>
        <row r="12">
          <cell r="C12" t="str">
            <v>김은미</v>
          </cell>
          <cell r="E12" t="str">
            <v>대구체육고</v>
          </cell>
          <cell r="F12" t="str">
            <v>13.05</v>
          </cell>
        </row>
        <row r="13">
          <cell r="C13" t="str">
            <v>남경민</v>
          </cell>
          <cell r="E13" t="str">
            <v>인천체육고</v>
          </cell>
          <cell r="F13" t="str">
            <v>12.63</v>
          </cell>
        </row>
        <row r="14">
          <cell r="C14" t="str">
            <v>박채린</v>
          </cell>
          <cell r="E14" t="str">
            <v>경기체육고</v>
          </cell>
          <cell r="F14" t="str">
            <v>11.64</v>
          </cell>
        </row>
        <row r="15">
          <cell r="C15" t="str">
            <v>한이슬</v>
          </cell>
          <cell r="E15" t="str">
            <v>대구체육고</v>
          </cell>
          <cell r="F15" t="str">
            <v>10.89</v>
          </cell>
        </row>
        <row r="16">
          <cell r="C16" t="str">
            <v>최은서</v>
          </cell>
          <cell r="E16" t="str">
            <v>강원체육고</v>
          </cell>
          <cell r="F16" t="str">
            <v>9.84</v>
          </cell>
        </row>
      </sheetData>
      <sheetData sheetId="5">
        <row r="11">
          <cell r="C11" t="str">
            <v>정채윤</v>
          </cell>
          <cell r="E11" t="str">
            <v>충북체육고</v>
          </cell>
          <cell r="F11" t="str">
            <v>44.14</v>
          </cell>
        </row>
        <row r="12">
          <cell r="C12" t="str">
            <v>박수진</v>
          </cell>
          <cell r="E12" t="str">
            <v>이리공업고</v>
          </cell>
          <cell r="F12" t="str">
            <v>42.87</v>
          </cell>
        </row>
        <row r="13">
          <cell r="C13" t="str">
            <v>김예은</v>
          </cell>
          <cell r="E13" t="str">
            <v>강원체육고</v>
          </cell>
          <cell r="F13" t="str">
            <v>40.05</v>
          </cell>
        </row>
        <row r="14">
          <cell r="C14" t="str">
            <v>이아빈</v>
          </cell>
          <cell r="E14" t="str">
            <v>이리공업고</v>
          </cell>
          <cell r="F14" t="str">
            <v>39.09</v>
          </cell>
        </row>
        <row r="15">
          <cell r="C15" t="str">
            <v>홍우진</v>
          </cell>
          <cell r="E15" t="str">
            <v>경남체육고</v>
          </cell>
          <cell r="F15" t="str">
            <v>35.98</v>
          </cell>
        </row>
        <row r="16">
          <cell r="C16" t="str">
            <v>임은경</v>
          </cell>
          <cell r="E16" t="str">
            <v>대구체육고</v>
          </cell>
          <cell r="F16" t="str">
            <v>35.30</v>
          </cell>
        </row>
        <row r="17">
          <cell r="C17" t="str">
            <v>최은서</v>
          </cell>
          <cell r="E17" t="str">
            <v>강원체육고</v>
          </cell>
          <cell r="F17" t="str">
            <v>33.99</v>
          </cell>
        </row>
        <row r="18">
          <cell r="C18" t="str">
            <v>최수인</v>
          </cell>
          <cell r="E18" t="str">
            <v>경북체육고</v>
          </cell>
          <cell r="F18" t="str">
            <v>32.97</v>
          </cell>
        </row>
      </sheetData>
      <sheetData sheetId="6">
        <row r="11">
          <cell r="C11" t="str">
            <v>박민지</v>
          </cell>
          <cell r="E11" t="str">
            <v>전북체육고</v>
          </cell>
          <cell r="F11" t="str">
            <v>50.58</v>
          </cell>
        </row>
        <row r="12">
          <cell r="C12" t="str">
            <v>박소담</v>
          </cell>
          <cell r="E12" t="str">
            <v>충현고</v>
          </cell>
          <cell r="F12" t="str">
            <v>39.47</v>
          </cell>
        </row>
        <row r="13">
          <cell r="C13" t="str">
            <v>이민지</v>
          </cell>
          <cell r="E13" t="str">
            <v>충북체육고</v>
          </cell>
          <cell r="F13" t="str">
            <v>39.18</v>
          </cell>
        </row>
        <row r="14">
          <cell r="C14" t="str">
            <v>윤지영</v>
          </cell>
          <cell r="E14" t="str">
            <v>전남체육고</v>
          </cell>
          <cell r="F14" t="str">
            <v>37.98</v>
          </cell>
        </row>
      </sheetData>
      <sheetData sheetId="7">
        <row r="11">
          <cell r="C11" t="str">
            <v>김어진</v>
          </cell>
          <cell r="E11" t="str">
            <v>경기체육고</v>
          </cell>
          <cell r="F11" t="str">
            <v>48.61</v>
          </cell>
        </row>
        <row r="12">
          <cell r="C12" t="str">
            <v>고현서</v>
          </cell>
          <cell r="E12" t="str">
            <v>전남체육고</v>
          </cell>
          <cell r="F12" t="str">
            <v>45.90</v>
          </cell>
        </row>
        <row r="13">
          <cell r="C13" t="str">
            <v>이세빈</v>
          </cell>
          <cell r="E13" t="str">
            <v>이리공업고</v>
          </cell>
          <cell r="F13" t="str">
            <v>44.98</v>
          </cell>
        </row>
        <row r="14">
          <cell r="C14" t="str">
            <v>박아영</v>
          </cell>
          <cell r="E14" t="str">
            <v>대구체육고</v>
          </cell>
          <cell r="F14" t="str">
            <v>44.64</v>
          </cell>
        </row>
        <row r="15">
          <cell r="C15" t="str">
            <v>표현</v>
          </cell>
          <cell r="E15" t="str">
            <v>인천체육고</v>
          </cell>
          <cell r="F15" t="str">
            <v>39.12</v>
          </cell>
        </row>
        <row r="16">
          <cell r="C16" t="str">
            <v>김가영</v>
          </cell>
          <cell r="E16" t="str">
            <v>경북체육고</v>
          </cell>
          <cell r="F16" t="str">
            <v>37.52</v>
          </cell>
        </row>
        <row r="17">
          <cell r="C17" t="str">
            <v>한이경</v>
          </cell>
          <cell r="E17" t="str">
            <v>경남체육고</v>
          </cell>
          <cell r="F17" t="str">
            <v>36.67</v>
          </cell>
        </row>
        <row r="18">
          <cell r="C18" t="str">
            <v>황현정</v>
          </cell>
          <cell r="E18" t="str">
            <v>대전신일여자고</v>
          </cell>
          <cell r="F18" t="str">
            <v>19.89</v>
          </cell>
        </row>
      </sheetData>
      <sheetData sheetId="8">
        <row r="11">
          <cell r="C11" t="str">
            <v>고은빈</v>
          </cell>
          <cell r="E11" t="str">
            <v>신명고</v>
          </cell>
          <cell r="F11" t="str">
            <v>4,125점</v>
          </cell>
        </row>
        <row r="12">
          <cell r="C12" t="str">
            <v>공민경</v>
          </cell>
          <cell r="E12" t="str">
            <v>경북체육고</v>
          </cell>
          <cell r="F12" t="str">
            <v>3,715점</v>
          </cell>
        </row>
        <row r="13">
          <cell r="C13" t="str">
            <v>이서연</v>
          </cell>
          <cell r="E13" t="str">
            <v>신명고</v>
          </cell>
          <cell r="F13" t="str">
            <v>3,380점</v>
          </cell>
        </row>
        <row r="14">
          <cell r="C14" t="str">
            <v>손민지</v>
          </cell>
          <cell r="E14" t="str">
            <v>경기원곡고</v>
          </cell>
          <cell r="F14" t="str">
            <v>3,035점</v>
          </cell>
        </row>
        <row r="15">
          <cell r="C15" t="str">
            <v>이선주</v>
          </cell>
          <cell r="E15" t="str">
            <v>대전체육고</v>
          </cell>
          <cell r="F15" t="str">
            <v>2,998점</v>
          </cell>
        </row>
        <row r="16">
          <cell r="C16" t="str">
            <v>조준희</v>
          </cell>
          <cell r="E16" t="str">
            <v>충북체육고</v>
          </cell>
          <cell r="F16" t="str">
            <v>2,584점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-1.1</v>
          </cell>
        </row>
        <row r="11">
          <cell r="C11" t="str">
            <v>김명일</v>
          </cell>
          <cell r="E11" t="str">
            <v>전남체육고</v>
          </cell>
          <cell r="F11" t="str">
            <v>10.96</v>
          </cell>
        </row>
        <row r="12">
          <cell r="C12" t="str">
            <v>강기훈</v>
          </cell>
          <cell r="E12" t="str">
            <v>전남체육고</v>
          </cell>
          <cell r="F12" t="str">
            <v>11.29</v>
          </cell>
        </row>
        <row r="13">
          <cell r="C13" t="str">
            <v>김동하</v>
          </cell>
          <cell r="E13" t="str">
            <v>경기체육고</v>
          </cell>
          <cell r="F13" t="str">
            <v>11.31</v>
          </cell>
        </row>
        <row r="14">
          <cell r="C14" t="str">
            <v>김현민</v>
          </cell>
          <cell r="E14" t="str">
            <v>충북체육고</v>
          </cell>
          <cell r="F14" t="str">
            <v>11.37</v>
          </cell>
        </row>
        <row r="15">
          <cell r="C15" t="str">
            <v>조현수</v>
          </cell>
          <cell r="E15" t="str">
            <v>경남체육고</v>
          </cell>
          <cell r="F15" t="str">
            <v>11.42</v>
          </cell>
        </row>
        <row r="16">
          <cell r="C16" t="str">
            <v>최명진</v>
          </cell>
          <cell r="E16" t="str">
            <v>경기원곡고</v>
          </cell>
          <cell r="F16" t="str">
            <v>11.50</v>
          </cell>
        </row>
        <row r="17">
          <cell r="C17" t="str">
            <v>이원형</v>
          </cell>
          <cell r="E17" t="str">
            <v>경기문산제일고</v>
          </cell>
          <cell r="F17" t="str">
            <v>11.67</v>
          </cell>
        </row>
        <row r="18">
          <cell r="C18" t="str">
            <v>심재한</v>
          </cell>
          <cell r="E18" t="str">
            <v>부산사대부설고</v>
          </cell>
          <cell r="F18" t="str">
            <v>11.74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강민수</v>
          </cell>
          <cell r="E11" t="str">
            <v>경남체육고</v>
          </cell>
          <cell r="F11" t="str">
            <v>49.52</v>
          </cell>
        </row>
        <row r="12">
          <cell r="C12" t="str">
            <v>성재준</v>
          </cell>
          <cell r="E12" t="str">
            <v>경기과천중앙고</v>
          </cell>
          <cell r="F12" t="str">
            <v>50.71</v>
          </cell>
        </row>
        <row r="13">
          <cell r="C13" t="str">
            <v>이성환</v>
          </cell>
          <cell r="E13" t="str">
            <v>전남체육고</v>
          </cell>
          <cell r="F13" t="str">
            <v>51.19</v>
          </cell>
        </row>
        <row r="14">
          <cell r="C14" t="str">
            <v>김석환</v>
          </cell>
          <cell r="E14" t="str">
            <v>전남체육고</v>
          </cell>
          <cell r="F14" t="str">
            <v>51.79</v>
          </cell>
        </row>
        <row r="15">
          <cell r="C15" t="str">
            <v>박상욱</v>
          </cell>
          <cell r="E15" t="str">
            <v>대전체육고</v>
          </cell>
          <cell r="F15" t="str">
            <v>52.43</v>
          </cell>
        </row>
        <row r="16">
          <cell r="C16" t="str">
            <v>노다원</v>
          </cell>
          <cell r="E16" t="str">
            <v>김포제일공업고</v>
          </cell>
          <cell r="F16" t="str">
            <v>52.62</v>
          </cell>
        </row>
        <row r="17">
          <cell r="C17" t="str">
            <v>박용희</v>
          </cell>
          <cell r="E17" t="str">
            <v>전남체육고</v>
          </cell>
          <cell r="F17" t="str">
            <v>53.49</v>
          </cell>
        </row>
        <row r="18">
          <cell r="C18" t="str">
            <v>김인호</v>
          </cell>
          <cell r="E18" t="str">
            <v>경기덕계고</v>
          </cell>
          <cell r="F18" t="str">
            <v>53.52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-0.1</v>
          </cell>
        </row>
        <row r="11">
          <cell r="C11" t="str">
            <v>배윤진</v>
          </cell>
          <cell r="E11" t="str">
            <v>인천일신초</v>
          </cell>
          <cell r="F11">
            <v>11.24</v>
          </cell>
        </row>
        <row r="12">
          <cell r="C12" t="str">
            <v>유주연</v>
          </cell>
          <cell r="E12" t="str">
            <v>인천당하초</v>
          </cell>
          <cell r="F12">
            <v>11.37</v>
          </cell>
        </row>
        <row r="13">
          <cell r="C13" t="str">
            <v>최지유</v>
          </cell>
          <cell r="E13" t="str">
            <v>동성초</v>
          </cell>
          <cell r="F13">
            <v>12.28</v>
          </cell>
        </row>
        <row r="14">
          <cell r="C14" t="str">
            <v>최예원</v>
          </cell>
          <cell r="E14" t="str">
            <v>대구신매초</v>
          </cell>
          <cell r="F14">
            <v>12.52</v>
          </cell>
        </row>
        <row r="15">
          <cell r="C15" t="str">
            <v>서영이</v>
          </cell>
          <cell r="E15" t="str">
            <v>전북이리팔봉초</v>
          </cell>
          <cell r="F15">
            <v>12.74</v>
          </cell>
        </row>
        <row r="16">
          <cell r="C16" t="str">
            <v>유하니</v>
          </cell>
          <cell r="E16" t="str">
            <v>인천당산초</v>
          </cell>
          <cell r="F16">
            <v>13.01</v>
          </cell>
        </row>
        <row r="17">
          <cell r="C17" t="str">
            <v>박서해</v>
          </cell>
          <cell r="E17" t="str">
            <v>평택초</v>
          </cell>
          <cell r="F17">
            <v>13.22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변정현</v>
          </cell>
          <cell r="E11" t="str">
            <v>은행고</v>
          </cell>
          <cell r="F11" t="str">
            <v>2:01.73</v>
          </cell>
        </row>
        <row r="12">
          <cell r="C12" t="str">
            <v>김진범</v>
          </cell>
          <cell r="E12" t="str">
            <v>충현고</v>
          </cell>
          <cell r="F12" t="str">
            <v>2:02.32</v>
          </cell>
        </row>
        <row r="13">
          <cell r="C13" t="str">
            <v>김대훈</v>
          </cell>
          <cell r="E13" t="str">
            <v>양정고</v>
          </cell>
          <cell r="F13" t="str">
            <v>2:02.52</v>
          </cell>
        </row>
        <row r="14">
          <cell r="C14" t="str">
            <v>임형윤</v>
          </cell>
          <cell r="E14" t="str">
            <v>경북영동고</v>
          </cell>
          <cell r="F14" t="str">
            <v>2:02.64</v>
          </cell>
        </row>
        <row r="15">
          <cell r="C15" t="str">
            <v>김근희</v>
          </cell>
          <cell r="E15" t="str">
            <v>문창고</v>
          </cell>
          <cell r="F15" t="str">
            <v>2:13.71</v>
          </cell>
        </row>
        <row r="16">
          <cell r="C16" t="str">
            <v>임윤</v>
          </cell>
          <cell r="E16" t="str">
            <v>경주고</v>
          </cell>
          <cell r="F16" t="str">
            <v>2:20.67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박지원</v>
          </cell>
          <cell r="E11" t="str">
            <v>배문고</v>
          </cell>
          <cell r="F11" t="str">
            <v>15:21.90</v>
          </cell>
        </row>
        <row r="12">
          <cell r="C12" t="str">
            <v>이준수</v>
          </cell>
          <cell r="E12" t="str">
            <v>단양고</v>
          </cell>
          <cell r="F12" t="str">
            <v>15:27.20</v>
          </cell>
        </row>
        <row r="13">
          <cell r="C13" t="str">
            <v>김민우</v>
          </cell>
          <cell r="E13" t="str">
            <v>순심고</v>
          </cell>
          <cell r="F13" t="str">
            <v>16:03.56</v>
          </cell>
        </row>
        <row r="14">
          <cell r="C14" t="str">
            <v>김홍록</v>
          </cell>
          <cell r="E14" t="str">
            <v>배문고</v>
          </cell>
          <cell r="F14" t="str">
            <v>16:14.21</v>
          </cell>
        </row>
        <row r="15">
          <cell r="C15" t="str">
            <v>유강철</v>
          </cell>
          <cell r="E15" t="str">
            <v>강원체육고</v>
          </cell>
          <cell r="F15" t="str">
            <v>16:25.09</v>
          </cell>
        </row>
        <row r="16">
          <cell r="C16" t="str">
            <v>남성준</v>
          </cell>
          <cell r="E16" t="str">
            <v>경남체육고</v>
          </cell>
          <cell r="F16" t="str">
            <v>16:32.52</v>
          </cell>
        </row>
        <row r="17">
          <cell r="C17" t="str">
            <v>임진모</v>
          </cell>
          <cell r="E17" t="str">
            <v>경기광주중앙고</v>
          </cell>
          <cell r="F17" t="str">
            <v>16:42.14</v>
          </cell>
        </row>
        <row r="18">
          <cell r="C18" t="str">
            <v>김민수</v>
          </cell>
          <cell r="E18" t="str">
            <v>순심고</v>
          </cell>
          <cell r="F18" t="str">
            <v>16:42.59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-0.1</v>
          </cell>
        </row>
        <row r="11">
          <cell r="C11" t="str">
            <v>박인우</v>
          </cell>
          <cell r="E11" t="str">
            <v>인천체육고</v>
          </cell>
          <cell r="F11" t="str">
            <v>15.73</v>
          </cell>
        </row>
        <row r="12">
          <cell r="C12" t="str">
            <v>채종호</v>
          </cell>
          <cell r="E12" t="str">
            <v>대구체육고</v>
          </cell>
          <cell r="F12" t="str">
            <v>16.55</v>
          </cell>
        </row>
        <row r="13">
          <cell r="C13" t="str">
            <v>김태현</v>
          </cell>
          <cell r="E13" t="str">
            <v>경주고</v>
          </cell>
          <cell r="F13" t="str">
            <v>16.92</v>
          </cell>
        </row>
        <row r="14">
          <cell r="C14" t="str">
            <v>이지원</v>
          </cell>
          <cell r="E14" t="str">
            <v>김해건설공업고</v>
          </cell>
          <cell r="F14" t="str">
            <v>21.37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이준현</v>
          </cell>
          <cell r="E11" t="str">
            <v>포항두호고</v>
          </cell>
          <cell r="F11" t="str">
            <v>1.93</v>
          </cell>
        </row>
        <row r="12">
          <cell r="C12" t="str">
            <v>김기훈</v>
          </cell>
          <cell r="E12" t="str">
            <v>전남체육고</v>
          </cell>
          <cell r="F12" t="str">
            <v>1.80</v>
          </cell>
        </row>
        <row r="13">
          <cell r="C13" t="str">
            <v>김하늘</v>
          </cell>
          <cell r="E13" t="str">
            <v>강원체육고</v>
          </cell>
          <cell r="F13" t="str">
            <v>1.80</v>
          </cell>
        </row>
        <row r="14">
          <cell r="C14" t="str">
            <v>이정민</v>
          </cell>
          <cell r="E14" t="str">
            <v>서울체육고</v>
          </cell>
          <cell r="F14" t="str">
            <v>1.70</v>
          </cell>
        </row>
      </sheetData>
      <sheetData sheetId="1">
        <row r="11">
          <cell r="C11" t="str">
            <v>박지원</v>
          </cell>
          <cell r="E11" t="str">
            <v>경복고</v>
          </cell>
          <cell r="F11" t="str">
            <v>6.54</v>
          </cell>
          <cell r="G11" t="str">
            <v>0.7</v>
          </cell>
        </row>
        <row r="12">
          <cell r="C12" t="str">
            <v>정병철</v>
          </cell>
          <cell r="E12" t="str">
            <v>경기유신고</v>
          </cell>
          <cell r="F12" t="str">
            <v>6.36</v>
          </cell>
          <cell r="G12" t="str">
            <v>1.1</v>
          </cell>
        </row>
        <row r="13">
          <cell r="C13" t="str">
            <v>음지원</v>
          </cell>
          <cell r="E13" t="str">
            <v>경북체육고</v>
          </cell>
          <cell r="F13" t="str">
            <v>6.34</v>
          </cell>
          <cell r="G13" t="str">
            <v>1.2</v>
          </cell>
        </row>
        <row r="14">
          <cell r="C14" t="str">
            <v>서용민</v>
          </cell>
          <cell r="E14" t="str">
            <v>경기소래고</v>
          </cell>
          <cell r="F14" t="str">
            <v>6.20</v>
          </cell>
          <cell r="G14" t="str">
            <v>1.4</v>
          </cell>
        </row>
        <row r="15">
          <cell r="C15" t="str">
            <v>김인범</v>
          </cell>
          <cell r="E15" t="str">
            <v>경기모바일과학고</v>
          </cell>
          <cell r="F15" t="str">
            <v>6.19</v>
          </cell>
          <cell r="G15" t="str">
            <v>0.2</v>
          </cell>
        </row>
        <row r="16">
          <cell r="C16" t="str">
            <v>김한민</v>
          </cell>
          <cell r="E16" t="str">
            <v>서울체육고</v>
          </cell>
          <cell r="F16" t="str">
            <v>5.78</v>
          </cell>
          <cell r="G16" t="str">
            <v>2.2</v>
          </cell>
        </row>
        <row r="17">
          <cell r="C17" t="str">
            <v>엄기현</v>
          </cell>
          <cell r="E17" t="str">
            <v>경기소래고</v>
          </cell>
          <cell r="F17" t="str">
            <v>5.78</v>
          </cell>
          <cell r="G17" t="str">
            <v>0.8</v>
          </cell>
        </row>
        <row r="18">
          <cell r="C18" t="str">
            <v>정인범</v>
          </cell>
          <cell r="E18" t="str">
            <v>전남체육고</v>
          </cell>
          <cell r="F18" t="str">
            <v>5.73</v>
          </cell>
          <cell r="G18" t="str">
            <v>-1.1</v>
          </cell>
        </row>
      </sheetData>
      <sheetData sheetId="2">
        <row r="11">
          <cell r="C11" t="str">
            <v>양재우</v>
          </cell>
          <cell r="E11" t="str">
            <v>강원체육고</v>
          </cell>
          <cell r="F11" t="str">
            <v>14.86</v>
          </cell>
        </row>
        <row r="12">
          <cell r="C12" t="str">
            <v>박민서</v>
          </cell>
          <cell r="E12" t="str">
            <v>한솔고</v>
          </cell>
          <cell r="F12" t="str">
            <v>14.47</v>
          </cell>
        </row>
        <row r="13">
          <cell r="C13" t="str">
            <v>박현민</v>
          </cell>
          <cell r="E13" t="str">
            <v>경북체육고</v>
          </cell>
          <cell r="F13" t="str">
            <v>13.05</v>
          </cell>
        </row>
        <row r="14">
          <cell r="C14" t="str">
            <v>윤효식</v>
          </cell>
          <cell r="E14" t="str">
            <v>강원체육고</v>
          </cell>
          <cell r="F14" t="str">
            <v>12.86</v>
          </cell>
        </row>
        <row r="15">
          <cell r="C15" t="str">
            <v>이요섭</v>
          </cell>
          <cell r="E15" t="str">
            <v>충현고</v>
          </cell>
          <cell r="F15" t="str">
            <v>12.57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Sheet1"/>
    </sheetNames>
    <sheetDataSet>
      <sheetData sheetId="0"/>
      <sheetData sheetId="1"/>
      <sheetData sheetId="2"/>
      <sheetData sheetId="3">
        <row r="8">
          <cell r="G8" t="str">
            <v>0.6</v>
          </cell>
        </row>
        <row r="11">
          <cell r="C11" t="str">
            <v>김한송</v>
          </cell>
          <cell r="E11" t="str">
            <v>태원고</v>
          </cell>
          <cell r="F11" t="str">
            <v>12.61</v>
          </cell>
        </row>
        <row r="12">
          <cell r="C12" t="str">
            <v>한서정</v>
          </cell>
          <cell r="E12" t="str">
            <v>서울체육고</v>
          </cell>
          <cell r="F12" t="str">
            <v>12.64</v>
          </cell>
        </row>
        <row r="13">
          <cell r="C13" t="str">
            <v>서다현</v>
          </cell>
          <cell r="E13" t="str">
            <v>용남고</v>
          </cell>
          <cell r="F13" t="str">
            <v>12.86</v>
          </cell>
        </row>
        <row r="14">
          <cell r="C14" t="str">
            <v>유지민</v>
          </cell>
          <cell r="E14" t="str">
            <v>서울체육고</v>
          </cell>
          <cell r="F14" t="str">
            <v>13.05</v>
          </cell>
        </row>
        <row r="15">
          <cell r="C15" t="str">
            <v>김문주</v>
          </cell>
          <cell r="E15" t="str">
            <v>경기덕계고</v>
          </cell>
          <cell r="F15" t="str">
            <v>13.87</v>
          </cell>
        </row>
        <row r="16">
          <cell r="C16" t="str">
            <v>오소현</v>
          </cell>
          <cell r="E16" t="str">
            <v>경기덕계고</v>
          </cell>
          <cell r="F16" t="str">
            <v>14.00</v>
          </cell>
        </row>
        <row r="17">
          <cell r="C17" t="str">
            <v>공태경</v>
          </cell>
          <cell r="E17" t="str">
            <v>대전체육고</v>
          </cell>
          <cell r="F17" t="str">
            <v>14.38</v>
          </cell>
        </row>
        <row r="18">
          <cell r="C18" t="str">
            <v>황세연</v>
          </cell>
          <cell r="E18" t="str">
            <v>대전체육고</v>
          </cell>
          <cell r="F18" t="str">
            <v>14.87</v>
          </cell>
        </row>
      </sheetData>
      <sheetData sheetId="4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손은빈</v>
          </cell>
          <cell r="E11" t="str">
            <v>서울체육고</v>
          </cell>
          <cell r="F11" t="str">
            <v>59.84</v>
          </cell>
        </row>
        <row r="12">
          <cell r="C12" t="str">
            <v>이가은</v>
          </cell>
          <cell r="E12" t="str">
            <v>경북체육고</v>
          </cell>
          <cell r="F12" t="str">
            <v>1:00.42</v>
          </cell>
        </row>
        <row r="13">
          <cell r="C13" t="str">
            <v>배정빈</v>
          </cell>
          <cell r="E13" t="str">
            <v>경남체육고</v>
          </cell>
          <cell r="F13" t="str">
            <v>1:00.92</v>
          </cell>
        </row>
        <row r="14">
          <cell r="C14" t="str">
            <v>정승연</v>
          </cell>
          <cell r="E14" t="str">
            <v>경명여자고</v>
          </cell>
          <cell r="F14" t="str">
            <v>1:02.08</v>
          </cell>
        </row>
        <row r="15">
          <cell r="C15" t="str">
            <v>노승연</v>
          </cell>
          <cell r="E15" t="str">
            <v>태원고</v>
          </cell>
          <cell r="F15" t="str">
            <v>1:05.48</v>
          </cell>
        </row>
        <row r="16">
          <cell r="C16" t="str">
            <v>이선경</v>
          </cell>
          <cell r="E16" t="str">
            <v>대전체육고</v>
          </cell>
          <cell r="F16" t="str">
            <v>1:05.66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조현지</v>
          </cell>
          <cell r="E11" t="str">
            <v>경북성남여자고</v>
          </cell>
          <cell r="F11" t="str">
            <v>2:27.10</v>
          </cell>
        </row>
        <row r="12">
          <cell r="C12" t="str">
            <v>정혜인</v>
          </cell>
          <cell r="E12" t="str">
            <v>김천한일여자고</v>
          </cell>
          <cell r="F12" t="str">
            <v>2:29.11</v>
          </cell>
        </row>
        <row r="13">
          <cell r="C13" t="str">
            <v>이서빈</v>
          </cell>
          <cell r="E13" t="str">
            <v>충현고</v>
          </cell>
          <cell r="F13" t="str">
            <v>2:29.59</v>
          </cell>
        </row>
        <row r="14">
          <cell r="C14" t="str">
            <v>문효임</v>
          </cell>
          <cell r="E14" t="str">
            <v>경기소래고</v>
          </cell>
          <cell r="F14" t="str">
            <v>2:38.81</v>
          </cell>
        </row>
        <row r="15">
          <cell r="C15" t="str">
            <v>김지현</v>
          </cell>
          <cell r="E15" t="str">
            <v>속초여자고</v>
          </cell>
          <cell r="F15" t="str">
            <v>2:47.27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황혜미</v>
          </cell>
          <cell r="E11" t="str">
            <v>경북체육고</v>
          </cell>
          <cell r="F11" t="str">
            <v>18:38.69</v>
          </cell>
        </row>
        <row r="12">
          <cell r="C12" t="str">
            <v>최수인</v>
          </cell>
          <cell r="E12" t="str">
            <v>김천한일여자고</v>
          </cell>
          <cell r="F12" t="str">
            <v>18:47.27</v>
          </cell>
        </row>
        <row r="13">
          <cell r="C13" t="str">
            <v>박수인</v>
          </cell>
          <cell r="E13" t="str">
            <v>천안쌍용고</v>
          </cell>
          <cell r="F13" t="str">
            <v>19:15.57</v>
          </cell>
        </row>
        <row r="14">
          <cell r="C14" t="str">
            <v>우슬기</v>
          </cell>
          <cell r="E14" t="str">
            <v>강원체육고</v>
          </cell>
          <cell r="F14" t="str">
            <v>19:30.94</v>
          </cell>
        </row>
        <row r="15">
          <cell r="C15" t="str">
            <v>박정해</v>
          </cell>
          <cell r="E15" t="str">
            <v>김천한일여자고</v>
          </cell>
          <cell r="F15" t="str">
            <v>20.35.41</v>
          </cell>
        </row>
        <row r="16">
          <cell r="C16" t="str">
            <v>박수정</v>
          </cell>
          <cell r="E16" t="str">
            <v>속초여자고</v>
          </cell>
          <cell r="F16" t="str">
            <v>21:41.64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-0.4</v>
          </cell>
        </row>
        <row r="11">
          <cell r="C11" t="str">
            <v>임누리</v>
          </cell>
          <cell r="E11" t="str">
            <v>경남체육고</v>
          </cell>
          <cell r="F11" t="str">
            <v>15.62</v>
          </cell>
        </row>
        <row r="12">
          <cell r="C12" t="str">
            <v>김소이</v>
          </cell>
          <cell r="E12" t="str">
            <v>예천여자고</v>
          </cell>
          <cell r="F12" t="str">
            <v>17.09</v>
          </cell>
        </row>
        <row r="13">
          <cell r="C13" t="str">
            <v>김여진</v>
          </cell>
          <cell r="E13" t="str">
            <v>서울체육고</v>
          </cell>
          <cell r="F13" t="str">
            <v>18.44</v>
          </cell>
        </row>
        <row r="14">
          <cell r="C14" t="str">
            <v>권혜림</v>
          </cell>
          <cell r="E14" t="str">
            <v>경기원곡고</v>
          </cell>
          <cell r="F14" t="str">
            <v>18.88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오수정</v>
          </cell>
          <cell r="E11" t="str">
            <v>충북체육고</v>
          </cell>
          <cell r="F11" t="str">
            <v>1.56</v>
          </cell>
        </row>
        <row r="12">
          <cell r="C12" t="str">
            <v>이다인</v>
          </cell>
          <cell r="E12" t="str">
            <v>서울체육고</v>
          </cell>
          <cell r="F12" t="str">
            <v>1.55</v>
          </cell>
        </row>
        <row r="13">
          <cell r="C13" t="str">
            <v>전미소</v>
          </cell>
          <cell r="E13" t="str">
            <v>경기과천중앙고</v>
          </cell>
          <cell r="F13" t="str">
            <v>1.50</v>
          </cell>
        </row>
        <row r="14">
          <cell r="C14" t="str">
            <v>빈승현</v>
          </cell>
          <cell r="E14" t="str">
            <v>전남체육고</v>
          </cell>
          <cell r="F14" t="str">
            <v>1.45</v>
          </cell>
        </row>
      </sheetData>
      <sheetData sheetId="1">
        <row r="11">
          <cell r="C11" t="str">
            <v>신예지</v>
          </cell>
          <cell r="E11" t="str">
            <v>대전체육고</v>
          </cell>
          <cell r="F11" t="str">
            <v>5.12</v>
          </cell>
          <cell r="G11" t="str">
            <v>0.5</v>
          </cell>
        </row>
        <row r="12">
          <cell r="C12" t="str">
            <v>최지윤</v>
          </cell>
          <cell r="E12" t="str">
            <v>경북체육고</v>
          </cell>
          <cell r="F12" t="str">
            <v>5.00</v>
          </cell>
          <cell r="G12" t="str">
            <v>-1.9</v>
          </cell>
        </row>
        <row r="13">
          <cell r="C13" t="str">
            <v>신혜원</v>
          </cell>
          <cell r="E13" t="str">
            <v>서울체육고</v>
          </cell>
          <cell r="F13">
            <v>4.92</v>
          </cell>
          <cell r="G13" t="str">
            <v>-0.0</v>
          </cell>
        </row>
        <row r="14">
          <cell r="C14" t="str">
            <v>조준희</v>
          </cell>
          <cell r="E14" t="str">
            <v>충북체육고</v>
          </cell>
          <cell r="F14" t="str">
            <v>4.75</v>
          </cell>
          <cell r="G14" t="str">
            <v>1.1</v>
          </cell>
        </row>
        <row r="15">
          <cell r="C15" t="str">
            <v>김주은</v>
          </cell>
          <cell r="E15" t="str">
            <v>신명고</v>
          </cell>
          <cell r="F15" t="str">
            <v>3.70</v>
          </cell>
          <cell r="G15" t="str">
            <v>4.5</v>
          </cell>
        </row>
      </sheetData>
      <sheetData sheetId="2">
        <row r="11">
          <cell r="C11" t="str">
            <v>엄회정</v>
          </cell>
          <cell r="E11" t="str">
            <v>경남체육고</v>
          </cell>
          <cell r="F11" t="str">
            <v>12.36</v>
          </cell>
        </row>
        <row r="12">
          <cell r="C12" t="str">
            <v>노수진</v>
          </cell>
          <cell r="E12" t="str">
            <v>전남체육고</v>
          </cell>
          <cell r="F12" t="str">
            <v>12.26</v>
          </cell>
        </row>
        <row r="13">
          <cell r="C13" t="str">
            <v>주형원</v>
          </cell>
          <cell r="E13" t="str">
            <v>충현고</v>
          </cell>
          <cell r="F13" t="str">
            <v>9.08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1.5</v>
          </cell>
        </row>
        <row r="11">
          <cell r="C11" t="str">
            <v>강민경</v>
          </cell>
          <cell r="E11" t="str">
            <v>부산동주초</v>
          </cell>
          <cell r="F11">
            <v>12.91</v>
          </cell>
        </row>
        <row r="12">
          <cell r="C12" t="str">
            <v>이은빈</v>
          </cell>
          <cell r="E12" t="str">
            <v>전남남악초</v>
          </cell>
          <cell r="F12">
            <v>13.03</v>
          </cell>
        </row>
        <row r="13">
          <cell r="C13" t="str">
            <v>한수아</v>
          </cell>
          <cell r="E13" t="str">
            <v>충남한울초</v>
          </cell>
          <cell r="F13">
            <v>13.11</v>
          </cell>
        </row>
        <row r="14">
          <cell r="C14" t="str">
            <v>황채원</v>
          </cell>
          <cell r="E14" t="str">
            <v>동성초</v>
          </cell>
          <cell r="F14">
            <v>13.39</v>
          </cell>
        </row>
        <row r="15">
          <cell r="C15" t="str">
            <v>양다희</v>
          </cell>
          <cell r="E15" t="str">
            <v>인천논곡초</v>
          </cell>
          <cell r="F15">
            <v>13.41</v>
          </cell>
        </row>
        <row r="16">
          <cell r="C16" t="str">
            <v>김나현</v>
          </cell>
          <cell r="E16" t="str">
            <v>인천논곡초</v>
          </cell>
          <cell r="F16">
            <v>13.88</v>
          </cell>
        </row>
        <row r="17">
          <cell r="C17" t="str">
            <v>안나겸</v>
          </cell>
          <cell r="E17" t="str">
            <v>포항원동초</v>
          </cell>
          <cell r="F17" t="str">
            <v>14.02</v>
          </cell>
        </row>
        <row r="18">
          <cell r="C18" t="str">
            <v>정소윤</v>
          </cell>
          <cell r="E18" t="str">
            <v>광주빛고을초</v>
          </cell>
          <cell r="F18">
            <v>14.11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홍원의</v>
          </cell>
          <cell r="E11" t="str">
            <v>동명중</v>
          </cell>
          <cell r="F11">
            <v>5.36</v>
          </cell>
          <cell r="G11" t="str">
            <v>-0.0</v>
          </cell>
        </row>
        <row r="12">
          <cell r="C12" t="str">
            <v>박태양</v>
          </cell>
          <cell r="E12" t="str">
            <v>온양용화중</v>
          </cell>
          <cell r="F12">
            <v>5.33</v>
          </cell>
          <cell r="G12" t="str">
            <v>0.3</v>
          </cell>
        </row>
        <row r="13">
          <cell r="C13" t="str">
            <v>이동규</v>
          </cell>
          <cell r="E13" t="str">
            <v>동방중</v>
          </cell>
          <cell r="F13">
            <v>5.27</v>
          </cell>
          <cell r="G13" t="str">
            <v>0.2</v>
          </cell>
        </row>
        <row r="14">
          <cell r="C14" t="str">
            <v>박한빛</v>
          </cell>
          <cell r="E14" t="str">
            <v>익산어양중</v>
          </cell>
          <cell r="F14">
            <v>5.26</v>
          </cell>
          <cell r="G14" t="str">
            <v>1.3</v>
          </cell>
        </row>
        <row r="15">
          <cell r="C15" t="str">
            <v>기승훈</v>
          </cell>
          <cell r="E15" t="str">
            <v>전남체육중</v>
          </cell>
          <cell r="F15">
            <v>5.26</v>
          </cell>
          <cell r="G15" t="str">
            <v>-0.9</v>
          </cell>
        </row>
        <row r="16">
          <cell r="C16" t="str">
            <v>최진우</v>
          </cell>
          <cell r="E16" t="str">
            <v>울산스포츠과학중</v>
          </cell>
          <cell r="F16">
            <v>5.03</v>
          </cell>
          <cell r="G16" t="str">
            <v>0.9</v>
          </cell>
        </row>
        <row r="17">
          <cell r="C17" t="str">
            <v>이상윤</v>
          </cell>
          <cell r="E17" t="str">
            <v>형곡중</v>
          </cell>
          <cell r="F17">
            <v>4.97</v>
          </cell>
          <cell r="G17" t="str">
            <v>0.9</v>
          </cell>
        </row>
        <row r="18">
          <cell r="C18" t="str">
            <v>이윤주</v>
          </cell>
          <cell r="E18" t="str">
            <v>대전송촌중</v>
          </cell>
          <cell r="F18">
            <v>4.7699999999999996</v>
          </cell>
          <cell r="G18" t="str">
            <v>0.9</v>
          </cell>
        </row>
      </sheetData>
      <sheetData sheetId="1">
        <row r="11">
          <cell r="C11" t="str">
            <v>안상준</v>
          </cell>
          <cell r="E11" t="str">
            <v>익산지원중</v>
          </cell>
          <cell r="F11" t="str">
            <v>12.97</v>
          </cell>
        </row>
        <row r="12">
          <cell r="C12" t="str">
            <v>이수민</v>
          </cell>
          <cell r="E12" t="str">
            <v>태안중</v>
          </cell>
          <cell r="F12" t="str">
            <v>12.27</v>
          </cell>
        </row>
        <row r="13">
          <cell r="C13" t="str">
            <v>정준석</v>
          </cell>
          <cell r="E13" t="str">
            <v>경기체육중</v>
          </cell>
          <cell r="F13" t="str">
            <v>10.42</v>
          </cell>
        </row>
        <row r="14">
          <cell r="C14" t="str">
            <v>강석원</v>
          </cell>
          <cell r="E14" t="str">
            <v>반곡중</v>
          </cell>
          <cell r="F14" t="str">
            <v>10.24</v>
          </cell>
        </row>
        <row r="15">
          <cell r="C15" t="str">
            <v>문임성</v>
          </cell>
          <cell r="E15" t="str">
            <v>대덕중</v>
          </cell>
          <cell r="F15" t="str">
            <v>9.90</v>
          </cell>
        </row>
        <row r="16">
          <cell r="C16" t="str">
            <v>김강량</v>
          </cell>
          <cell r="E16" t="str">
            <v>동주중</v>
          </cell>
          <cell r="F16" t="str">
            <v>9.07</v>
          </cell>
        </row>
        <row r="17">
          <cell r="C17" t="str">
            <v>강민성</v>
          </cell>
          <cell r="E17" t="str">
            <v>인천당하중</v>
          </cell>
          <cell r="F17" t="str">
            <v>8.70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-0.8</v>
          </cell>
        </row>
        <row r="11">
          <cell r="C11" t="str">
            <v>한수아</v>
          </cell>
          <cell r="E11" t="str">
            <v>충남한울초</v>
          </cell>
          <cell r="F11">
            <v>27.21</v>
          </cell>
        </row>
        <row r="12">
          <cell r="C12" t="str">
            <v>황채원</v>
          </cell>
          <cell r="E12" t="str">
            <v>동성초</v>
          </cell>
          <cell r="F12">
            <v>28.29</v>
          </cell>
        </row>
        <row r="13">
          <cell r="C13" t="str">
            <v>심정순</v>
          </cell>
          <cell r="E13" t="str">
            <v>포은초</v>
          </cell>
          <cell r="F13">
            <v>28.41</v>
          </cell>
        </row>
        <row r="14">
          <cell r="C14" t="str">
            <v>이소희</v>
          </cell>
          <cell r="E14" t="str">
            <v>고령초</v>
          </cell>
          <cell r="F14">
            <v>28.48</v>
          </cell>
        </row>
        <row r="15">
          <cell r="C15" t="str">
            <v>나윤채</v>
          </cell>
          <cell r="E15" t="str">
            <v>충남해미초</v>
          </cell>
          <cell r="F15">
            <v>29.41</v>
          </cell>
        </row>
        <row r="16">
          <cell r="C16" t="str">
            <v>김찬미</v>
          </cell>
          <cell r="E16" t="str">
            <v>서울풍납초</v>
          </cell>
          <cell r="F16">
            <v>30.58</v>
          </cell>
        </row>
        <row r="17">
          <cell r="C17" t="str">
            <v>홍다영</v>
          </cell>
          <cell r="E17" t="str">
            <v>세종조치원대동초</v>
          </cell>
          <cell r="F17">
            <v>30.67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5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54"/>
    </row>
    <row r="2" spans="1:29" s="9" customFormat="1" ht="55.5" customHeight="1" thickBot="1">
      <c r="A2" s="54"/>
      <c r="B2" s="10"/>
      <c r="C2" s="10"/>
      <c r="D2" s="10"/>
      <c r="E2" s="144" t="s">
        <v>108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51" t="s">
        <v>109</v>
      </c>
      <c r="V2" s="51"/>
      <c r="W2" s="51"/>
      <c r="X2" s="51"/>
      <c r="Y2" s="51"/>
      <c r="Z2" s="51"/>
    </row>
    <row r="3" spans="1:29" s="9" customFormat="1" ht="14.25" thickTop="1">
      <c r="A3" s="55"/>
      <c r="B3" s="146" t="s">
        <v>110</v>
      </c>
      <c r="C3" s="146"/>
      <c r="D3" s="10"/>
      <c r="E3" s="10"/>
      <c r="F3" s="147" t="s">
        <v>111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112</v>
      </c>
      <c r="C5" s="2"/>
      <c r="D5" s="3" t="s">
        <v>113</v>
      </c>
      <c r="E5" s="4"/>
      <c r="F5" s="2"/>
      <c r="G5" s="3" t="s">
        <v>114</v>
      </c>
      <c r="H5" s="4"/>
      <c r="I5" s="2"/>
      <c r="J5" s="3" t="s">
        <v>115</v>
      </c>
      <c r="K5" s="4"/>
      <c r="L5" s="2"/>
      <c r="M5" s="3" t="s">
        <v>116</v>
      </c>
      <c r="N5" s="4"/>
      <c r="O5" s="2"/>
      <c r="P5" s="3" t="s">
        <v>117</v>
      </c>
      <c r="Q5" s="4"/>
      <c r="R5" s="2"/>
      <c r="S5" s="3" t="s">
        <v>118</v>
      </c>
      <c r="T5" s="4"/>
      <c r="U5" s="2"/>
      <c r="V5" s="3" t="s">
        <v>119</v>
      </c>
      <c r="W5" s="4"/>
      <c r="X5" s="2"/>
      <c r="Y5" s="3" t="s">
        <v>120</v>
      </c>
      <c r="Z5" s="4"/>
    </row>
    <row r="6" spans="1:29" ht="14.25" thickBot="1">
      <c r="A6" s="56"/>
      <c r="B6" s="6" t="s">
        <v>121</v>
      </c>
      <c r="C6" s="5" t="s">
        <v>122</v>
      </c>
      <c r="D6" s="5" t="s">
        <v>123</v>
      </c>
      <c r="E6" s="5" t="s">
        <v>124</v>
      </c>
      <c r="F6" s="5" t="s">
        <v>122</v>
      </c>
      <c r="G6" s="5" t="s">
        <v>123</v>
      </c>
      <c r="H6" s="5" t="s">
        <v>124</v>
      </c>
      <c r="I6" s="5" t="s">
        <v>122</v>
      </c>
      <c r="J6" s="5" t="s">
        <v>123</v>
      </c>
      <c r="K6" s="5" t="s">
        <v>124</v>
      </c>
      <c r="L6" s="5" t="s">
        <v>122</v>
      </c>
      <c r="M6" s="5" t="s">
        <v>123</v>
      </c>
      <c r="N6" s="5" t="s">
        <v>124</v>
      </c>
      <c r="O6" s="5" t="s">
        <v>122</v>
      </c>
      <c r="P6" s="5" t="s">
        <v>123</v>
      </c>
      <c r="Q6" s="5" t="s">
        <v>124</v>
      </c>
      <c r="R6" s="5" t="s">
        <v>122</v>
      </c>
      <c r="S6" s="5" t="s">
        <v>123</v>
      </c>
      <c r="T6" s="5" t="s">
        <v>124</v>
      </c>
      <c r="U6" s="5" t="s">
        <v>122</v>
      </c>
      <c r="V6" s="5" t="s">
        <v>123</v>
      </c>
      <c r="W6" s="5" t="s">
        <v>124</v>
      </c>
      <c r="X6" s="5" t="s">
        <v>122</v>
      </c>
      <c r="Y6" s="5" t="s">
        <v>123</v>
      </c>
      <c r="Z6" s="5" t="s">
        <v>124</v>
      </c>
    </row>
    <row r="7" spans="1:29" s="46" customFormat="1" ht="13.5" customHeight="1" thickTop="1">
      <c r="A7" s="143">
        <v>1</v>
      </c>
      <c r="B7" s="12" t="s">
        <v>125</v>
      </c>
      <c r="C7" s="35" t="str">
        <f>[1]결승기록지!$C$11</f>
        <v>최명진</v>
      </c>
      <c r="D7" s="36" t="str">
        <f>[1]결승기록지!$E$11</f>
        <v>전북이리초</v>
      </c>
      <c r="E7" s="37">
        <f>[1]결승기록지!$F$11</f>
        <v>10.76</v>
      </c>
      <c r="F7" s="35" t="str">
        <f>[1]결승기록지!$C$12</f>
        <v>김준희</v>
      </c>
      <c r="G7" s="36" t="str">
        <f>[1]결승기록지!$E$12</f>
        <v>왜관동부초</v>
      </c>
      <c r="H7" s="37">
        <f>[1]결승기록지!$F$12</f>
        <v>11.53</v>
      </c>
      <c r="I7" s="35" t="str">
        <f>[1]결승기록지!$C$13</f>
        <v>정병준</v>
      </c>
      <c r="J7" s="36" t="str">
        <f>[1]결승기록지!$E$13</f>
        <v>경기전곡초</v>
      </c>
      <c r="K7" s="37">
        <f>[1]결승기록지!$F$13</f>
        <v>11.54</v>
      </c>
      <c r="L7" s="35" t="str">
        <f>[1]결승기록지!$C$14</f>
        <v>노현준</v>
      </c>
      <c r="M7" s="36" t="str">
        <f>[1]결승기록지!$E$14</f>
        <v>인천당산초</v>
      </c>
      <c r="N7" s="37">
        <f>[1]결승기록지!$F$14</f>
        <v>11.59</v>
      </c>
      <c r="O7" s="35" t="str">
        <f>[1]결승기록지!$C$15</f>
        <v>최익준</v>
      </c>
      <c r="P7" s="36" t="str">
        <f>[1]결승기록지!$E$15</f>
        <v>대구신매초</v>
      </c>
      <c r="Q7" s="37">
        <f>[1]결승기록지!$F$15</f>
        <v>11.65</v>
      </c>
      <c r="R7" s="35" t="str">
        <f>[1]결승기록지!$C$16</f>
        <v>박원규</v>
      </c>
      <c r="S7" s="36" t="str">
        <f>[1]결승기록지!$E$16</f>
        <v>인천당하초</v>
      </c>
      <c r="T7" s="37">
        <f>[1]결승기록지!$F$16</f>
        <v>11.79</v>
      </c>
      <c r="U7" s="35" t="str">
        <f>[1]결승기록지!$C$17</f>
        <v>고준희</v>
      </c>
      <c r="V7" s="36" t="str">
        <f>[1]결승기록지!$E$17</f>
        <v>광양칠성초</v>
      </c>
      <c r="W7" s="37">
        <f>[1]결승기록지!$F$17</f>
        <v>12.34</v>
      </c>
      <c r="X7" s="35" t="str">
        <f>[1]결승기록지!$C$18</f>
        <v>조해찬</v>
      </c>
      <c r="Y7" s="36" t="str">
        <f>[1]결승기록지!$E$18</f>
        <v>세종조치원대동초</v>
      </c>
      <c r="Z7" s="37">
        <f>[1]결승기록지!$F$18</f>
        <v>12.43</v>
      </c>
    </row>
    <row r="8" spans="1:29" s="46" customFormat="1" ht="13.5" customHeight="1">
      <c r="A8" s="143"/>
      <c r="B8" s="16" t="s">
        <v>126</v>
      </c>
      <c r="C8" s="131"/>
      <c r="D8" s="132" t="str">
        <f>[1]결승기록지!$G$8</f>
        <v>1.2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133"/>
    </row>
    <row r="9" spans="1:29" s="46" customFormat="1" ht="13.5" customHeight="1">
      <c r="A9" s="143">
        <v>1</v>
      </c>
      <c r="B9" s="14" t="s">
        <v>127</v>
      </c>
      <c r="C9" s="35" t="str">
        <f>[2]결승기록지!$C$11</f>
        <v>김태욱</v>
      </c>
      <c r="D9" s="36" t="str">
        <f>[2]결승기록지!$E$11</f>
        <v>경동초</v>
      </c>
      <c r="E9" s="37">
        <f>[2]결승기록지!$F$11</f>
        <v>12.33</v>
      </c>
      <c r="F9" s="35" t="str">
        <f>[2]결승기록지!$C$12</f>
        <v>용현건</v>
      </c>
      <c r="G9" s="36" t="str">
        <f>[2]결승기록지!$E$12</f>
        <v>인천동방초</v>
      </c>
      <c r="H9" s="37">
        <f>[2]결승기록지!$F$12</f>
        <v>12.34</v>
      </c>
      <c r="I9" s="35" t="str">
        <f>[2]결승기록지!$C$13</f>
        <v>안대현</v>
      </c>
      <c r="J9" s="36" t="str">
        <f>[2]결승기록지!$E$13</f>
        <v>자인초</v>
      </c>
      <c r="K9" s="37">
        <f>[2]결승기록지!$F$13</f>
        <v>12.73</v>
      </c>
      <c r="L9" s="35" t="str">
        <f>[2]결승기록지!$C$14</f>
        <v>박건호</v>
      </c>
      <c r="M9" s="36" t="str">
        <f>[2]결승기록지!$E$14</f>
        <v>이서초</v>
      </c>
      <c r="N9" s="37">
        <f>[2]결승기록지!$F$14</f>
        <v>12.79</v>
      </c>
      <c r="O9" s="35" t="str">
        <f>[2]결승기록지!$C$15</f>
        <v>나마디조엘진</v>
      </c>
      <c r="P9" s="36" t="str">
        <f>[2]결승기록지!$E$15</f>
        <v>경기김포서초</v>
      </c>
      <c r="Q9" s="37">
        <f>[2]결승기록지!$F$15</f>
        <v>12.81</v>
      </c>
      <c r="R9" s="35" t="str">
        <f>[2]결승기록지!$C$16</f>
        <v>윤성현</v>
      </c>
      <c r="S9" s="36" t="str">
        <f>[2]결승기록지!$E$16</f>
        <v>대전가수원초</v>
      </c>
      <c r="T9" s="37">
        <f>[2]결승기록지!$F$16</f>
        <v>13.07</v>
      </c>
      <c r="U9" s="35" t="str">
        <f>[2]결승기록지!$C$17</f>
        <v>설상우</v>
      </c>
      <c r="V9" s="36" t="str">
        <f>[2]결승기록지!$E$17</f>
        <v>울산남외초</v>
      </c>
      <c r="W9" s="37">
        <f>[2]결승기록지!$F$17</f>
        <v>13.08</v>
      </c>
      <c r="X9" s="35" t="str">
        <f>[2]결승기록지!$C$18</f>
        <v>김선구</v>
      </c>
      <c r="Y9" s="36" t="str">
        <f>[2]결승기록지!$E$18</f>
        <v>대전가수원초</v>
      </c>
      <c r="Z9" s="37">
        <f>[2]결승기록지!$F$18</f>
        <v>13.08</v>
      </c>
    </row>
    <row r="10" spans="1:29" s="46" customFormat="1" ht="13.5" customHeight="1">
      <c r="A10" s="143"/>
      <c r="B10" s="13" t="s">
        <v>83</v>
      </c>
      <c r="C10" s="38"/>
      <c r="D10" s="39" t="str">
        <f>[2]결승기록지!$G$8</f>
        <v>-0.6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9" s="46" customFormat="1" ht="13.5" customHeight="1">
      <c r="A11" s="143">
        <v>2</v>
      </c>
      <c r="B11" s="14" t="s">
        <v>84</v>
      </c>
      <c r="C11" s="35" t="str">
        <f>[3]결승기록지!$C$11</f>
        <v>김태욱</v>
      </c>
      <c r="D11" s="36" t="str">
        <f>[3]결승기록지!$E$11</f>
        <v>경동초</v>
      </c>
      <c r="E11" s="37" t="str">
        <f>[3]결승기록지!$F$11</f>
        <v>25.24</v>
      </c>
      <c r="F11" s="35" t="str">
        <f>[3]결승기록지!$C$12</f>
        <v>설상우</v>
      </c>
      <c r="G11" s="36" t="str">
        <f>[3]결승기록지!$E$12</f>
        <v>울산남외초</v>
      </c>
      <c r="H11" s="37" t="str">
        <f>[3]결승기록지!$F$12</f>
        <v>25.89</v>
      </c>
      <c r="I11" s="35" t="str">
        <f>[3]결승기록지!$C$13</f>
        <v>안대현</v>
      </c>
      <c r="J11" s="36" t="str">
        <f>[3]결승기록지!$E$13</f>
        <v>자인초</v>
      </c>
      <c r="K11" s="37" t="str">
        <f>[3]결승기록지!$F$13</f>
        <v>26.11</v>
      </c>
      <c r="L11" s="35" t="str">
        <f>[3]결승기록지!$C$14</f>
        <v>김현서</v>
      </c>
      <c r="M11" s="36" t="str">
        <f>[3]결승기록지!$E$14</f>
        <v>전북태인초</v>
      </c>
      <c r="N11" s="37" t="str">
        <f>[3]결승기록지!$F$14</f>
        <v>26.61</v>
      </c>
      <c r="O11" s="35" t="str">
        <f>[3]결승기록지!$C$15</f>
        <v>김태윤</v>
      </c>
      <c r="P11" s="36" t="str">
        <f>[3]결승기록지!$E$15</f>
        <v>서울풍납초</v>
      </c>
      <c r="Q11" s="37" t="str">
        <f>[3]결승기록지!$F$15</f>
        <v>28.31</v>
      </c>
      <c r="R11" s="35" t="str">
        <f>[3]결승기록지!$C$16</f>
        <v>이요한패이글</v>
      </c>
      <c r="S11" s="36" t="str">
        <f>[3]결승기록지!$E$16</f>
        <v>서울아주초</v>
      </c>
      <c r="T11" s="37" t="str">
        <f>[3]결승기록지!$F$16</f>
        <v>28.32</v>
      </c>
      <c r="U11" s="35" t="str">
        <f>[3]결승기록지!$C$17</f>
        <v>강성</v>
      </c>
      <c r="V11" s="36" t="str">
        <f>[3]결승기록지!$E$17</f>
        <v>부산동주초</v>
      </c>
      <c r="W11" s="37" t="str">
        <f>[3]결승기록지!$F$17</f>
        <v>28.60</v>
      </c>
      <c r="X11" s="35" t="str">
        <f>[3]결승기록지!$C$18</f>
        <v>오준석</v>
      </c>
      <c r="Y11" s="36" t="str">
        <f>[3]결승기록지!$E$18</f>
        <v>세종조치원대동초</v>
      </c>
      <c r="Z11" s="37" t="str">
        <f>[3]결승기록지!$F$18</f>
        <v>29.57</v>
      </c>
    </row>
    <row r="12" spans="1:29" s="46" customFormat="1" ht="13.5" customHeight="1">
      <c r="A12" s="143"/>
      <c r="B12" s="13" t="s">
        <v>83</v>
      </c>
      <c r="C12" s="38"/>
      <c r="D12" s="39" t="str">
        <f>[3]결승기록지!$G$8</f>
        <v>3.2</v>
      </c>
      <c r="E12" s="99" t="s">
        <v>85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0"/>
    </row>
    <row r="13" spans="1:29" s="46" customFormat="1" ht="13.5" customHeight="1">
      <c r="A13" s="134">
        <v>1</v>
      </c>
      <c r="B13" s="15" t="s">
        <v>87</v>
      </c>
      <c r="C13" s="35" t="str">
        <f>[4]결승기록지!$C$11</f>
        <v>이왕재</v>
      </c>
      <c r="D13" s="36" t="str">
        <f>[4]결승기록지!$E$11</f>
        <v>경북인동초</v>
      </c>
      <c r="E13" s="37" t="str">
        <f>[4]결승기록지!$F$11</f>
        <v>2:19.04</v>
      </c>
      <c r="F13" s="35" t="str">
        <f>[4]결승기록지!$C$12</f>
        <v>이민형</v>
      </c>
      <c r="G13" s="36" t="str">
        <f>[4]결승기록지!$E$12</f>
        <v>경북김천동신초</v>
      </c>
      <c r="H13" s="37" t="str">
        <f>[4]결승기록지!$F$12</f>
        <v>2:19.29</v>
      </c>
      <c r="I13" s="35" t="str">
        <f>[4]결승기록지!$C$13</f>
        <v>정신유</v>
      </c>
      <c r="J13" s="36" t="str">
        <f>[4]결승기록지!$E$13</f>
        <v>광주수문초</v>
      </c>
      <c r="K13" s="37" t="str">
        <f>[4]결승기록지!$F$13</f>
        <v>2:21.74</v>
      </c>
      <c r="L13" s="35" t="str">
        <f>[4]결승기록지!$C$14</f>
        <v>김준수</v>
      </c>
      <c r="M13" s="36" t="str">
        <f>[4]결승기록지!$E$14</f>
        <v>홍성초</v>
      </c>
      <c r="N13" s="37" t="str">
        <f>[4]결승기록지!$F$14</f>
        <v>2:25.44</v>
      </c>
      <c r="O13" s="35" t="str">
        <f>[4]결승기록지!$C$15</f>
        <v>오준석</v>
      </c>
      <c r="P13" s="36" t="str">
        <f>[4]결승기록지!$E$15</f>
        <v>인천일신초</v>
      </c>
      <c r="Q13" s="37" t="str">
        <f>[4]결승기록지!$F$15</f>
        <v>2:25.66</v>
      </c>
      <c r="R13" s="35" t="str">
        <f>[4]결승기록지!$C$16</f>
        <v>진성민</v>
      </c>
      <c r="S13" s="36" t="str">
        <f>[4]결승기록지!$E$16</f>
        <v>경북김천동신초</v>
      </c>
      <c r="T13" s="37" t="str">
        <f>[4]결승기록지!$F$16</f>
        <v>2:27.50</v>
      </c>
      <c r="U13" s="35" t="str">
        <f>[4]결승기록지!$C$17</f>
        <v>전지성</v>
      </c>
      <c r="V13" s="36" t="str">
        <f>[4]결승기록지!$E$17</f>
        <v>인천일신초</v>
      </c>
      <c r="W13" s="37" t="str">
        <f>[4]결승기록지!$F$17</f>
        <v>2:30.20</v>
      </c>
      <c r="X13" s="35" t="str">
        <f>[4]결승기록지!$C$18</f>
        <v>신정민</v>
      </c>
      <c r="Y13" s="36" t="str">
        <f>[4]결승기록지!$E$18</f>
        <v>무극초</v>
      </c>
      <c r="Z13" s="37" t="str">
        <f>[4]결승기록지!$F$18</f>
        <v>2:33.70</v>
      </c>
    </row>
    <row r="14" spans="1:29" s="46" customFormat="1" ht="13.5" customHeight="1">
      <c r="A14" s="135">
        <v>1</v>
      </c>
      <c r="B14" s="127" t="s">
        <v>95</v>
      </c>
      <c r="C14" s="106" t="str">
        <f>[5]높이!$C$11</f>
        <v>김진혁</v>
      </c>
      <c r="D14" s="107" t="str">
        <f>[5]높이!$E$11</f>
        <v>홍성초</v>
      </c>
      <c r="E14" s="109">
        <f>[5]높이!$F$11</f>
        <v>1.45</v>
      </c>
      <c r="F14" s="106" t="str">
        <f>[5]높이!$C$12</f>
        <v>김현식</v>
      </c>
      <c r="G14" s="107" t="str">
        <f>[5]높이!$E$12</f>
        <v>충북동광초</v>
      </c>
      <c r="H14" s="109" t="str">
        <f>[5]높이!$F$12</f>
        <v>1.40</v>
      </c>
      <c r="I14" s="106" t="str">
        <f>[5]높이!$C$13</f>
        <v>정도원</v>
      </c>
      <c r="J14" s="107" t="str">
        <f>[5]높이!$E$13</f>
        <v>무극초</v>
      </c>
      <c r="K14" s="109" t="str">
        <f>[5]높이!$F$13</f>
        <v>1.40</v>
      </c>
      <c r="L14" s="106" t="str">
        <f>[5]높이!$C$14</f>
        <v>김선봉</v>
      </c>
      <c r="M14" s="107" t="str">
        <f>[5]높이!$E$14</f>
        <v>전북이리팔봉초</v>
      </c>
      <c r="N14" s="109">
        <f>[5]높이!$F$14</f>
        <v>1.35</v>
      </c>
      <c r="O14" s="106" t="str">
        <f>[5]높이!$C$15</f>
        <v>석지헌</v>
      </c>
      <c r="P14" s="107" t="str">
        <f>[5]높이!$E$15</f>
        <v>전북이리팔봉초</v>
      </c>
      <c r="Q14" s="109" t="str">
        <f>[5]높이!$F$15</f>
        <v>1.30</v>
      </c>
      <c r="R14" s="106" t="str">
        <f>[5]높이!$C$16</f>
        <v>김지서</v>
      </c>
      <c r="S14" s="107" t="str">
        <f>[5]높이!$E$16</f>
        <v>광주빛고을초</v>
      </c>
      <c r="T14" s="109" t="str">
        <f>[5]높이!$F$16</f>
        <v>1.30</v>
      </c>
      <c r="U14" s="106"/>
      <c r="V14" s="107"/>
      <c r="W14" s="109"/>
      <c r="X14" s="106"/>
      <c r="Y14" s="107"/>
      <c r="Z14" s="109"/>
      <c r="AA14" s="49"/>
      <c r="AB14" s="49"/>
      <c r="AC14" s="49"/>
    </row>
    <row r="15" spans="1:29" s="46" customFormat="1" ht="13.5" customHeight="1">
      <c r="A15" s="143">
        <v>3</v>
      </c>
      <c r="B15" s="14" t="s">
        <v>97</v>
      </c>
      <c r="C15" s="35" t="str">
        <f>[5]멀리!$C$11</f>
        <v>박건호</v>
      </c>
      <c r="D15" s="36" t="str">
        <f>[5]멀리!$E$11</f>
        <v>이서초</v>
      </c>
      <c r="E15" s="37" t="str">
        <f>[5]멀리!$F$11</f>
        <v>5.35</v>
      </c>
      <c r="F15" s="35" t="str">
        <f>[5]멀리!$C$12</f>
        <v>김정현</v>
      </c>
      <c r="G15" s="36" t="str">
        <f>[5]멀리!$E$12</f>
        <v>전북정읍북초</v>
      </c>
      <c r="H15" s="37" t="str">
        <f>[5]멀리!$F$12</f>
        <v>5.32</v>
      </c>
      <c r="I15" s="35" t="str">
        <f>[5]멀리!$C$13</f>
        <v>김승현</v>
      </c>
      <c r="J15" s="36" t="str">
        <f>[5]멀리!$E$13</f>
        <v>대구동평초</v>
      </c>
      <c r="K15" s="37" t="str">
        <f>[5]멀리!$F$13</f>
        <v>5.05</v>
      </c>
      <c r="L15" s="35" t="str">
        <f>[5]멀리!$C$14</f>
        <v>김준서</v>
      </c>
      <c r="M15" s="36" t="str">
        <f>[5]멀리!$E$14</f>
        <v>왜관동부초</v>
      </c>
      <c r="N15" s="37" t="str">
        <f>[5]멀리!$F$14</f>
        <v>5.03</v>
      </c>
      <c r="O15" s="35" t="str">
        <f>[5]멀리!$C$15</f>
        <v>김선구</v>
      </c>
      <c r="P15" s="36" t="str">
        <f>[5]멀리!$E$15</f>
        <v>대전가수원초</v>
      </c>
      <c r="Q15" s="37" t="str">
        <f>[5]멀리!$F$15</f>
        <v>5.03</v>
      </c>
      <c r="R15" s="35" t="str">
        <f>[5]멀리!$C$16</f>
        <v>주규식</v>
      </c>
      <c r="S15" s="36" t="str">
        <f>[5]멀리!$E$16</f>
        <v>옥룡북초</v>
      </c>
      <c r="T15" s="37">
        <f>[5]멀리!$F$16</f>
        <v>4.95</v>
      </c>
      <c r="U15" s="35" t="str">
        <f>[5]멀리!$C$17</f>
        <v>강태민</v>
      </c>
      <c r="V15" s="36" t="str">
        <f>[5]멀리!$E$17</f>
        <v>홍성초</v>
      </c>
      <c r="W15" s="37" t="str">
        <f>[5]멀리!$F$17</f>
        <v>4.82</v>
      </c>
      <c r="X15" s="35" t="str">
        <f>[5]멀리!$C$18</f>
        <v>김지혁</v>
      </c>
      <c r="Y15" s="36" t="str">
        <f>[5]멀리!$E$18</f>
        <v>광주수문초</v>
      </c>
      <c r="Z15" s="37" t="str">
        <f>[5]멀리!$F$18</f>
        <v>4.39</v>
      </c>
    </row>
    <row r="16" spans="1:29" s="46" customFormat="1" ht="13.5" customHeight="1">
      <c r="A16" s="143"/>
      <c r="B16" s="13" t="s">
        <v>83</v>
      </c>
      <c r="C16" s="115"/>
      <c r="D16" s="136" t="str">
        <f>[5]멀리!$G$11</f>
        <v>-0.3</v>
      </c>
      <c r="E16" s="137"/>
      <c r="F16" s="115"/>
      <c r="G16" s="136" t="str">
        <f>[5]멀리!$G$12</f>
        <v>0.4</v>
      </c>
      <c r="H16" s="137"/>
      <c r="I16" s="115"/>
      <c r="J16" s="136" t="str">
        <f>[5]멀리!$G$13</f>
        <v>2.3</v>
      </c>
      <c r="K16" s="138" t="s">
        <v>85</v>
      </c>
      <c r="L16" s="115"/>
      <c r="M16" s="136" t="str">
        <f>[5]멀리!$G$14</f>
        <v>1.0</v>
      </c>
      <c r="N16" s="137"/>
      <c r="O16" s="115"/>
      <c r="P16" s="136" t="str">
        <f>[5]멀리!$G$15</f>
        <v>0.6</v>
      </c>
      <c r="Q16" s="137"/>
      <c r="R16" s="115"/>
      <c r="S16" s="136" t="str">
        <f>[5]멀리!$G$16</f>
        <v>2.3</v>
      </c>
      <c r="T16" s="138" t="s">
        <v>85</v>
      </c>
      <c r="U16" s="115"/>
      <c r="V16" s="136" t="str">
        <f>[5]멀리!$G$17</f>
        <v>-2.7</v>
      </c>
      <c r="W16" s="137"/>
      <c r="X16" s="115"/>
      <c r="Y16" s="136" t="str">
        <f>[5]멀리!$G$18</f>
        <v>1.3</v>
      </c>
      <c r="Z16" s="137"/>
    </row>
    <row r="17" spans="1:29" s="46" customFormat="1" ht="13.5" customHeight="1">
      <c r="A17" s="134">
        <v>1</v>
      </c>
      <c r="B17" s="15" t="s">
        <v>99</v>
      </c>
      <c r="C17" s="106" t="str">
        <f>[5]포환!$C$11</f>
        <v>김재훈</v>
      </c>
      <c r="D17" s="107" t="str">
        <f>[5]포환!$E$11</f>
        <v>광주월계초</v>
      </c>
      <c r="E17" s="109" t="str">
        <f>[5]포환!$F$11</f>
        <v>14.04</v>
      </c>
      <c r="F17" s="106" t="str">
        <f>[5]포환!$C$12</f>
        <v>장영민</v>
      </c>
      <c r="G17" s="107" t="str">
        <f>[5]포환!$E$12</f>
        <v>충주삼원초</v>
      </c>
      <c r="H17" s="109" t="str">
        <f>[5]포환!$F$12</f>
        <v>12.85</v>
      </c>
      <c r="I17" s="106" t="str">
        <f>[5]포환!$C$13</f>
        <v>정유빈</v>
      </c>
      <c r="J17" s="107" t="str">
        <f>[5]포환!$E$13</f>
        <v>평택초</v>
      </c>
      <c r="K17" s="109" t="str">
        <f>[5]포환!$F$13</f>
        <v>12.56</v>
      </c>
      <c r="L17" s="106" t="str">
        <f>[5]포환!$C$14</f>
        <v>최재노</v>
      </c>
      <c r="M17" s="107" t="str">
        <f>[5]포환!$E$14</f>
        <v>전북이리팔봉초</v>
      </c>
      <c r="N17" s="109" t="str">
        <f>[5]포환!$F$14</f>
        <v>11.65</v>
      </c>
      <c r="O17" s="106" t="str">
        <f>[5]포환!$C$15</f>
        <v>윤인재</v>
      </c>
      <c r="P17" s="107" t="str">
        <f>[5]포환!$E$15</f>
        <v>울산남외초</v>
      </c>
      <c r="Q17" s="109" t="str">
        <f>[5]포환!$F$15</f>
        <v>11.32</v>
      </c>
      <c r="R17" s="106" t="str">
        <f>[5]포환!$C$16</f>
        <v>김승백</v>
      </c>
      <c r="S17" s="107" t="str">
        <f>[5]포환!$E$16</f>
        <v>부산동주초</v>
      </c>
      <c r="T17" s="109" t="str">
        <f>[5]포환!$F$16</f>
        <v>10.81</v>
      </c>
      <c r="U17" s="106" t="str">
        <f>[5]포환!$C$17</f>
        <v>김태윤</v>
      </c>
      <c r="V17" s="107" t="str">
        <f>[5]포환!$E$17</f>
        <v>서울풍납초</v>
      </c>
      <c r="W17" s="109" t="str">
        <f>[5]포환!$F$17</f>
        <v>7.35</v>
      </c>
      <c r="X17" s="106" t="str">
        <f>[5]포환!$C$18</f>
        <v>차승영</v>
      </c>
      <c r="Y17" s="107" t="str">
        <f>[5]포환!$E$18</f>
        <v>충남당진원당초</v>
      </c>
      <c r="Z17" s="109" t="str">
        <f>[5]포환!$F$18</f>
        <v>7.02</v>
      </c>
    </row>
    <row r="18" spans="1:29" s="46" customFormat="1" ht="13.5" customHeight="1">
      <c r="A18" s="143">
        <v>3</v>
      </c>
      <c r="B18" s="14" t="s">
        <v>93</v>
      </c>
      <c r="C18" s="35"/>
      <c r="D18" s="36" t="str">
        <f>[6]결승기록지!$E$11</f>
        <v>인천일신초</v>
      </c>
      <c r="E18" s="37">
        <f>[6]결승기록지!$F$11</f>
        <v>54.13</v>
      </c>
      <c r="F18" s="35"/>
      <c r="G18" s="36" t="str">
        <f>[6]결승기록지!$E$12</f>
        <v>서울중동초</v>
      </c>
      <c r="H18" s="37">
        <f>[6]결승기록지!$F$12</f>
        <v>56.68</v>
      </c>
      <c r="I18" s="35"/>
      <c r="J18" s="36" t="str">
        <f>[6]결승기록지!$E$13</f>
        <v>광주빛고을초</v>
      </c>
      <c r="K18" s="37">
        <f>[6]결승기록지!$F$13</f>
        <v>57.49</v>
      </c>
      <c r="L18" s="35"/>
      <c r="M18" s="36" t="str">
        <f>[6]결승기록지!$E$14</f>
        <v>충남당진원당초</v>
      </c>
      <c r="N18" s="37" t="str">
        <f>[6]결승기록지!$F$14</f>
        <v>1:17.72</v>
      </c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</row>
    <row r="19" spans="1:29" s="46" customFormat="1" ht="13.5" customHeight="1">
      <c r="A19" s="143"/>
      <c r="B19" s="13"/>
      <c r="C19" s="148" t="str">
        <f>[6]결승기록지!$C$11</f>
        <v>전지성 이승민 오준석 이예찬</v>
      </c>
      <c r="D19" s="149"/>
      <c r="E19" s="150"/>
      <c r="F19" s="148" t="str">
        <f>[6]결승기록지!$C$12</f>
        <v>이민혁 오영서 신승원 이도원</v>
      </c>
      <c r="G19" s="149"/>
      <c r="H19" s="150"/>
      <c r="I19" s="148" t="str">
        <f>[6]결승기록지!$C$13</f>
        <v>박준의 김래현 김지서 김재영</v>
      </c>
      <c r="J19" s="149"/>
      <c r="K19" s="150"/>
      <c r="L19" s="148" t="str">
        <f>[6]결승기록지!$C$14</f>
        <v>강광수 김영규 이세학 신민섭</v>
      </c>
      <c r="M19" s="149"/>
      <c r="N19" s="150"/>
      <c r="O19" s="148"/>
      <c r="P19" s="149"/>
      <c r="Q19" s="150"/>
      <c r="R19" s="148"/>
      <c r="S19" s="149"/>
      <c r="T19" s="150"/>
      <c r="U19" s="148"/>
      <c r="V19" s="149"/>
      <c r="W19" s="150"/>
      <c r="X19" s="148"/>
      <c r="Y19" s="149"/>
      <c r="Z19" s="150"/>
    </row>
    <row r="20" spans="1:29" s="46" customFormat="1" ht="7.5" customHeight="1">
      <c r="A20" s="134"/>
      <c r="B20" s="3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9" s="9" customFormat="1">
      <c r="A21" s="139"/>
      <c r="B21" s="146" t="s">
        <v>128</v>
      </c>
      <c r="C21" s="146"/>
      <c r="D21" s="10"/>
      <c r="E21" s="1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0"/>
      <c r="U21" s="10"/>
      <c r="V21" s="10"/>
      <c r="W21" s="10"/>
      <c r="X21" s="10"/>
      <c r="Y21" s="10"/>
      <c r="Z21" s="10"/>
    </row>
    <row r="22" spans="1:29" ht="9.75" customHeight="1">
      <c r="A22" s="13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9">
      <c r="A23" s="139"/>
      <c r="B23" s="7" t="s">
        <v>112</v>
      </c>
      <c r="C23" s="2"/>
      <c r="D23" s="3" t="s">
        <v>113</v>
      </c>
      <c r="E23" s="4"/>
      <c r="F23" s="2"/>
      <c r="G23" s="3" t="s">
        <v>114</v>
      </c>
      <c r="H23" s="4"/>
      <c r="I23" s="2"/>
      <c r="J23" s="3" t="s">
        <v>115</v>
      </c>
      <c r="K23" s="4"/>
      <c r="L23" s="2"/>
      <c r="M23" s="3" t="s">
        <v>116</v>
      </c>
      <c r="N23" s="4"/>
      <c r="O23" s="2"/>
      <c r="P23" s="3" t="s">
        <v>117</v>
      </c>
      <c r="Q23" s="4"/>
      <c r="R23" s="2"/>
      <c r="S23" s="3" t="s">
        <v>118</v>
      </c>
      <c r="T23" s="4"/>
      <c r="U23" s="2"/>
      <c r="V23" s="3" t="s">
        <v>119</v>
      </c>
      <c r="W23" s="4"/>
      <c r="X23" s="2"/>
      <c r="Y23" s="3" t="s">
        <v>120</v>
      </c>
      <c r="Z23" s="4"/>
    </row>
    <row r="24" spans="1:29" ht="14.25" thickBot="1">
      <c r="A24" s="134"/>
      <c r="B24" s="6" t="s">
        <v>121</v>
      </c>
      <c r="C24" s="5" t="s">
        <v>122</v>
      </c>
      <c r="D24" s="5" t="s">
        <v>123</v>
      </c>
      <c r="E24" s="5" t="s">
        <v>124</v>
      </c>
      <c r="F24" s="5" t="s">
        <v>122</v>
      </c>
      <c r="G24" s="5" t="s">
        <v>123</v>
      </c>
      <c r="H24" s="5" t="s">
        <v>124</v>
      </c>
      <c r="I24" s="5" t="s">
        <v>122</v>
      </c>
      <c r="J24" s="5" t="s">
        <v>123</v>
      </c>
      <c r="K24" s="5" t="s">
        <v>124</v>
      </c>
      <c r="L24" s="5" t="s">
        <v>122</v>
      </c>
      <c r="M24" s="5" t="s">
        <v>123</v>
      </c>
      <c r="N24" s="5" t="s">
        <v>124</v>
      </c>
      <c r="O24" s="5" t="s">
        <v>122</v>
      </c>
      <c r="P24" s="5" t="s">
        <v>123</v>
      </c>
      <c r="Q24" s="5" t="s">
        <v>124</v>
      </c>
      <c r="R24" s="5" t="s">
        <v>122</v>
      </c>
      <c r="S24" s="5" t="s">
        <v>123</v>
      </c>
      <c r="T24" s="5" t="s">
        <v>124</v>
      </c>
      <c r="U24" s="5" t="s">
        <v>122</v>
      </c>
      <c r="V24" s="5" t="s">
        <v>123</v>
      </c>
      <c r="W24" s="5" t="s">
        <v>124</v>
      </c>
      <c r="X24" s="5" t="s">
        <v>122</v>
      </c>
      <c r="Y24" s="5" t="s">
        <v>123</v>
      </c>
      <c r="Z24" s="5" t="s">
        <v>124</v>
      </c>
    </row>
    <row r="25" spans="1:29" s="46" customFormat="1" ht="13.5" customHeight="1" thickTop="1">
      <c r="A25" s="143">
        <v>1</v>
      </c>
      <c r="B25" s="12" t="s">
        <v>125</v>
      </c>
      <c r="C25" s="35" t="str">
        <f>[7]결승기록지!$C$11</f>
        <v>배윤진</v>
      </c>
      <c r="D25" s="36" t="str">
        <f>[7]결승기록지!$E$11</f>
        <v>인천일신초</v>
      </c>
      <c r="E25" s="37">
        <f>[7]결승기록지!$F$11</f>
        <v>11.24</v>
      </c>
      <c r="F25" s="35" t="str">
        <f>[7]결승기록지!$C$12</f>
        <v>유주연</v>
      </c>
      <c r="G25" s="36" t="str">
        <f>[7]결승기록지!$E$12</f>
        <v>인천당하초</v>
      </c>
      <c r="H25" s="37">
        <f>[7]결승기록지!$F$12</f>
        <v>11.37</v>
      </c>
      <c r="I25" s="35" t="str">
        <f>[7]결승기록지!$C$13</f>
        <v>최지유</v>
      </c>
      <c r="J25" s="36" t="str">
        <f>[7]결승기록지!$E$13</f>
        <v>동성초</v>
      </c>
      <c r="K25" s="37">
        <f>[7]결승기록지!$F$13</f>
        <v>12.28</v>
      </c>
      <c r="L25" s="35" t="str">
        <f>[7]결승기록지!$C$14</f>
        <v>최예원</v>
      </c>
      <c r="M25" s="36" t="str">
        <f>[7]결승기록지!$E$14</f>
        <v>대구신매초</v>
      </c>
      <c r="N25" s="37">
        <f>[7]결승기록지!$F$14</f>
        <v>12.52</v>
      </c>
      <c r="O25" s="35" t="str">
        <f>[7]결승기록지!$C$15</f>
        <v>서영이</v>
      </c>
      <c r="P25" s="36" t="str">
        <f>[7]결승기록지!$E$15</f>
        <v>전북이리팔봉초</v>
      </c>
      <c r="Q25" s="37">
        <f>[7]결승기록지!$F$15</f>
        <v>12.74</v>
      </c>
      <c r="R25" s="35" t="str">
        <f>[7]결승기록지!$C$16</f>
        <v>유하니</v>
      </c>
      <c r="S25" s="36" t="str">
        <f>[7]결승기록지!$E$16</f>
        <v>인천당산초</v>
      </c>
      <c r="T25" s="37">
        <f>[7]결승기록지!$F$16</f>
        <v>13.01</v>
      </c>
      <c r="U25" s="35" t="str">
        <f>[7]결승기록지!$C$17</f>
        <v>박서해</v>
      </c>
      <c r="V25" s="36" t="str">
        <f>[7]결승기록지!$E$17</f>
        <v>평택초</v>
      </c>
      <c r="W25" s="37">
        <f>[7]결승기록지!$F$17</f>
        <v>13.22</v>
      </c>
      <c r="X25" s="35"/>
      <c r="Y25" s="36"/>
      <c r="Z25" s="37"/>
    </row>
    <row r="26" spans="1:29" s="46" customFormat="1" ht="13.5" customHeight="1">
      <c r="A26" s="143"/>
      <c r="B26" s="16" t="s">
        <v>83</v>
      </c>
      <c r="C26" s="131"/>
      <c r="D26" s="132" t="str">
        <f>[7]결승기록지!$G$8</f>
        <v>-0.1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133"/>
    </row>
    <row r="27" spans="1:29" s="46" customFormat="1" ht="13.5" customHeight="1">
      <c r="A27" s="143">
        <v>1</v>
      </c>
      <c r="B27" s="14" t="s">
        <v>129</v>
      </c>
      <c r="C27" s="35" t="str">
        <f>[8]결승기록지!$C$11</f>
        <v>강민경</v>
      </c>
      <c r="D27" s="36" t="str">
        <f>[8]결승기록지!$E$11</f>
        <v>부산동주초</v>
      </c>
      <c r="E27" s="37">
        <f>[8]결승기록지!$F$11</f>
        <v>12.91</v>
      </c>
      <c r="F27" s="35" t="str">
        <f>[8]결승기록지!$C$12</f>
        <v>이은빈</v>
      </c>
      <c r="G27" s="36" t="str">
        <f>[8]결승기록지!$E$12</f>
        <v>전남남악초</v>
      </c>
      <c r="H27" s="37">
        <f>[8]결승기록지!$F$12</f>
        <v>13.03</v>
      </c>
      <c r="I27" s="35" t="str">
        <f>[8]결승기록지!$C$13</f>
        <v>한수아</v>
      </c>
      <c r="J27" s="36" t="str">
        <f>[8]결승기록지!$E$13</f>
        <v>충남한울초</v>
      </c>
      <c r="K27" s="37">
        <f>[8]결승기록지!$F$13</f>
        <v>13.11</v>
      </c>
      <c r="L27" s="35" t="str">
        <f>[8]결승기록지!$C$14</f>
        <v>황채원</v>
      </c>
      <c r="M27" s="36" t="str">
        <f>[8]결승기록지!$E$14</f>
        <v>동성초</v>
      </c>
      <c r="N27" s="37">
        <f>[8]결승기록지!$F$14</f>
        <v>13.39</v>
      </c>
      <c r="O27" s="35" t="str">
        <f>[8]결승기록지!$C$15</f>
        <v>양다희</v>
      </c>
      <c r="P27" s="36" t="str">
        <f>[8]결승기록지!$E$15</f>
        <v>인천논곡초</v>
      </c>
      <c r="Q27" s="37">
        <f>[8]결승기록지!$F$15</f>
        <v>13.41</v>
      </c>
      <c r="R27" s="35" t="str">
        <f>[8]결승기록지!$C$16</f>
        <v>김나현</v>
      </c>
      <c r="S27" s="36" t="str">
        <f>[8]결승기록지!$E$16</f>
        <v>인천논곡초</v>
      </c>
      <c r="T27" s="37">
        <f>[8]결승기록지!$F$16</f>
        <v>13.88</v>
      </c>
      <c r="U27" s="35" t="str">
        <f>[8]결승기록지!$C$17</f>
        <v>안나겸</v>
      </c>
      <c r="V27" s="36" t="str">
        <f>[8]결승기록지!$E$17</f>
        <v>포항원동초</v>
      </c>
      <c r="W27" s="37" t="str">
        <f>[8]결승기록지!$F$17</f>
        <v>14.02</v>
      </c>
      <c r="X27" s="35" t="str">
        <f>[8]결승기록지!$C$18</f>
        <v>정소윤</v>
      </c>
      <c r="Y27" s="36" t="str">
        <f>[8]결승기록지!$E$18</f>
        <v>광주빛고을초</v>
      </c>
      <c r="Z27" s="37">
        <f>[8]결승기록지!$F$18</f>
        <v>14.11</v>
      </c>
    </row>
    <row r="28" spans="1:29" s="46" customFormat="1" ht="13.5" customHeight="1">
      <c r="A28" s="143"/>
      <c r="B28" s="13" t="s">
        <v>130</v>
      </c>
      <c r="C28" s="38"/>
      <c r="D28" s="39" t="str">
        <f>[8]결승기록지!$G$8</f>
        <v>1.5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</row>
    <row r="29" spans="1:29" s="46" customFormat="1" ht="13.5" customHeight="1">
      <c r="A29" s="143">
        <v>2</v>
      </c>
      <c r="B29" s="14" t="s">
        <v>131</v>
      </c>
      <c r="C29" s="35" t="str">
        <f>[9]결승기록지!$C$11</f>
        <v>한수아</v>
      </c>
      <c r="D29" s="36" t="str">
        <f>[9]결승기록지!$E$11</f>
        <v>충남한울초</v>
      </c>
      <c r="E29" s="37">
        <f>[9]결승기록지!$F$11</f>
        <v>27.21</v>
      </c>
      <c r="F29" s="35" t="str">
        <f>[9]결승기록지!$C$12</f>
        <v>황채원</v>
      </c>
      <c r="G29" s="36" t="str">
        <f>[9]결승기록지!$E$12</f>
        <v>동성초</v>
      </c>
      <c r="H29" s="37">
        <f>[9]결승기록지!$F$12</f>
        <v>28.29</v>
      </c>
      <c r="I29" s="35" t="str">
        <f>[9]결승기록지!$C$13</f>
        <v>심정순</v>
      </c>
      <c r="J29" s="36" t="str">
        <f>[9]결승기록지!$E$13</f>
        <v>포은초</v>
      </c>
      <c r="K29" s="37">
        <f>[9]결승기록지!$F$13</f>
        <v>28.41</v>
      </c>
      <c r="L29" s="35" t="str">
        <f>[9]결승기록지!$C$14</f>
        <v>이소희</v>
      </c>
      <c r="M29" s="36" t="str">
        <f>[9]결승기록지!$E$14</f>
        <v>고령초</v>
      </c>
      <c r="N29" s="37">
        <f>[9]결승기록지!$F$14</f>
        <v>28.48</v>
      </c>
      <c r="O29" s="35" t="str">
        <f>[9]결승기록지!$C$15</f>
        <v>나윤채</v>
      </c>
      <c r="P29" s="36" t="str">
        <f>[9]결승기록지!$E$15</f>
        <v>충남해미초</v>
      </c>
      <c r="Q29" s="37">
        <f>[9]결승기록지!$F$15</f>
        <v>29.41</v>
      </c>
      <c r="R29" s="35" t="str">
        <f>[9]결승기록지!$C$16</f>
        <v>김찬미</v>
      </c>
      <c r="S29" s="36" t="str">
        <f>[9]결승기록지!$E$16</f>
        <v>서울풍납초</v>
      </c>
      <c r="T29" s="37">
        <f>[9]결승기록지!$F$16</f>
        <v>30.58</v>
      </c>
      <c r="U29" s="35" t="str">
        <f>[9]결승기록지!$C$17</f>
        <v>홍다영</v>
      </c>
      <c r="V29" s="36" t="str">
        <f>[9]결승기록지!$E$17</f>
        <v>세종조치원대동초</v>
      </c>
      <c r="W29" s="37">
        <f>[9]결승기록지!$F$17</f>
        <v>30.67</v>
      </c>
      <c r="X29" s="35"/>
      <c r="Y29" s="36"/>
      <c r="Z29" s="37"/>
    </row>
    <row r="30" spans="1:29" s="46" customFormat="1" ht="13.5" customHeight="1">
      <c r="A30" s="143"/>
      <c r="B30" s="13" t="s">
        <v>83</v>
      </c>
      <c r="C30" s="38"/>
      <c r="D30" s="39" t="str">
        <f>[9]결승기록지!$G$8</f>
        <v>-0.8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0"/>
    </row>
    <row r="31" spans="1:29" s="46" customFormat="1" ht="13.5" customHeight="1">
      <c r="A31" s="134">
        <v>1</v>
      </c>
      <c r="B31" s="15" t="s">
        <v>87</v>
      </c>
      <c r="C31" s="35" t="str">
        <f>[10]결승기록지!$C$11</f>
        <v>심정순</v>
      </c>
      <c r="D31" s="36" t="str">
        <f>[10]결승기록지!$E$11</f>
        <v>포은초</v>
      </c>
      <c r="E31" s="37" t="str">
        <f>[10]결승기록지!$F$11</f>
        <v>2:20.99</v>
      </c>
      <c r="F31" s="35" t="str">
        <f>[10]결승기록지!$C$12</f>
        <v>김은서</v>
      </c>
      <c r="G31" s="36" t="str">
        <f>[10]결승기록지!$E$12</f>
        <v>경기전곡초</v>
      </c>
      <c r="H31" s="37" t="str">
        <f>[10]결승기록지!$F$12</f>
        <v>2:27.04</v>
      </c>
      <c r="I31" s="35" t="str">
        <f>[10]결승기록지!$C$13</f>
        <v>박혜민</v>
      </c>
      <c r="J31" s="36" t="str">
        <f>[10]결승기록지!$E$13</f>
        <v>경북성암초</v>
      </c>
      <c r="K31" s="37" t="str">
        <f>[10]결승기록지!$F$13</f>
        <v>2:28.06</v>
      </c>
      <c r="L31" s="35" t="str">
        <f>[10]결승기록지!$C$14</f>
        <v>하나름</v>
      </c>
      <c r="M31" s="36" t="str">
        <f>[10]결승기록지!$E$14</f>
        <v>포은초</v>
      </c>
      <c r="N31" s="37" t="str">
        <f>[10]결승기록지!$F$14</f>
        <v>2:28.28</v>
      </c>
      <c r="O31" s="35" t="str">
        <f>[10]결승기록지!$C$15</f>
        <v>이서연</v>
      </c>
      <c r="P31" s="36" t="str">
        <f>[10]결승기록지!$E$15</f>
        <v>경북김천동신초</v>
      </c>
      <c r="Q31" s="37" t="str">
        <f>[10]결승기록지!$F$15</f>
        <v>2:45.07</v>
      </c>
      <c r="R31" s="35" t="str">
        <f>[10]결승기록지!$C$16</f>
        <v>박다혜</v>
      </c>
      <c r="S31" s="36" t="str">
        <f>[10]결승기록지!$E$16</f>
        <v>충북영동초</v>
      </c>
      <c r="T31" s="37" t="str">
        <f>[10]결승기록지!$F$16</f>
        <v>2:45.52</v>
      </c>
      <c r="U31" s="35" t="str">
        <f>[10]결승기록지!$C$17</f>
        <v>김신영</v>
      </c>
      <c r="V31" s="36" t="str">
        <f>[10]결승기록지!$E$17</f>
        <v>광주송정초</v>
      </c>
      <c r="W31" s="37" t="str">
        <f>[10]결승기록지!$F$17</f>
        <v>2:57.73</v>
      </c>
      <c r="X31" s="35" t="str">
        <f>[10]결승기록지!$C$18</f>
        <v>장난희</v>
      </c>
      <c r="Y31" s="36" t="str">
        <f>[10]결승기록지!$E$18</f>
        <v>세종조치원대동초</v>
      </c>
      <c r="Z31" s="37" t="str">
        <f>[10]결승기록지!$F$18</f>
        <v>3:12.54</v>
      </c>
    </row>
    <row r="32" spans="1:29" s="46" customFormat="1" ht="13.5" customHeight="1">
      <c r="A32" s="135">
        <v>2</v>
      </c>
      <c r="B32" s="127" t="s">
        <v>95</v>
      </c>
      <c r="C32" s="106" t="str">
        <f>[11]높이!$C$11</f>
        <v>이다예</v>
      </c>
      <c r="D32" s="107" t="str">
        <f>[11]높이!$E$11</f>
        <v>인제남초</v>
      </c>
      <c r="E32" s="109" t="str">
        <f>[11]높이!$F$11</f>
        <v>1.35</v>
      </c>
      <c r="F32" s="106" t="str">
        <f>[11]높이!$C$12</f>
        <v>윤세라</v>
      </c>
      <c r="G32" s="107" t="str">
        <f>[11]높이!$E$12</f>
        <v>홍성초</v>
      </c>
      <c r="H32" s="109" t="str">
        <f>[11]높이!$F$12</f>
        <v>1.30</v>
      </c>
      <c r="I32" s="106" t="str">
        <f>[11]높이!$C$13</f>
        <v>김가인</v>
      </c>
      <c r="J32" s="107" t="str">
        <f>[11]높이!$E$13</f>
        <v>인천인동초</v>
      </c>
      <c r="K32" s="109" t="str">
        <f>[11]높이!$F$13</f>
        <v>1.20</v>
      </c>
      <c r="L32" s="106"/>
      <c r="M32" s="107"/>
      <c r="N32" s="109"/>
      <c r="O32" s="106"/>
      <c r="P32" s="107"/>
      <c r="Q32" s="109"/>
      <c r="R32" s="106"/>
      <c r="S32" s="107"/>
      <c r="T32" s="109"/>
      <c r="U32" s="106"/>
      <c r="V32" s="107"/>
      <c r="W32" s="109"/>
      <c r="X32" s="106"/>
      <c r="Y32" s="107"/>
      <c r="Z32" s="109"/>
      <c r="AA32" s="49"/>
      <c r="AB32" s="49"/>
      <c r="AC32" s="49"/>
    </row>
    <row r="33" spans="1:26" s="46" customFormat="1" ht="13.5" customHeight="1">
      <c r="A33" s="143">
        <v>2</v>
      </c>
      <c r="B33" s="14" t="s">
        <v>97</v>
      </c>
      <c r="C33" s="35" t="str">
        <f>[11]멀리!$C$11</f>
        <v>손효리</v>
      </c>
      <c r="D33" s="36" t="str">
        <f>[11]멀리!$E$11</f>
        <v>경북형일초</v>
      </c>
      <c r="E33" s="37" t="str">
        <f>[11]멀리!$F$11</f>
        <v>4.72</v>
      </c>
      <c r="F33" s="35" t="str">
        <f>[11]멀리!$C$12</f>
        <v>전진이</v>
      </c>
      <c r="G33" s="36" t="str">
        <f>[11]멀리!$E$12</f>
        <v>충북칠성초</v>
      </c>
      <c r="H33" s="37" t="str">
        <f>[11]멀리!$F$12</f>
        <v>4.51</v>
      </c>
      <c r="I33" s="35" t="str">
        <f>[11]멀리!$C$13</f>
        <v>홍예림</v>
      </c>
      <c r="J33" s="36" t="str">
        <f>[11]멀리!$E$13</f>
        <v>충북연풍초</v>
      </c>
      <c r="K33" s="37" t="str">
        <f>[11]멀리!$F$13</f>
        <v>4.47</v>
      </c>
      <c r="L33" s="35" t="str">
        <f>[11]멀리!$C$14</f>
        <v>강민경</v>
      </c>
      <c r="M33" s="36" t="str">
        <f>[11]멀리!$E$14</f>
        <v>부산동주초</v>
      </c>
      <c r="N33" s="37" t="str">
        <f>[11]멀리!$F$14</f>
        <v>4.42</v>
      </c>
      <c r="O33" s="35" t="str">
        <f>[11]멀리!$C$15</f>
        <v>이수영</v>
      </c>
      <c r="P33" s="36" t="str">
        <f>[11]멀리!$E$15</f>
        <v>대구이현초</v>
      </c>
      <c r="Q33" s="37" t="str">
        <f>[11]멀리!$F$15</f>
        <v>4.39</v>
      </c>
      <c r="R33" s="35" t="str">
        <f>[11]멀리!$C$16</f>
        <v>주호희</v>
      </c>
      <c r="S33" s="36" t="str">
        <f>[11]멀리!$E$16</f>
        <v>인천인동초</v>
      </c>
      <c r="T33" s="37" t="str">
        <f>[11]멀리!$F$16</f>
        <v>4.26</v>
      </c>
      <c r="U33" s="35" t="str">
        <f>[11]멀리!$C$17</f>
        <v>안나겸</v>
      </c>
      <c r="V33" s="36" t="str">
        <f>[11]멀리!$E$17</f>
        <v>포항원동초</v>
      </c>
      <c r="W33" s="37" t="str">
        <f>[11]멀리!$F$17</f>
        <v>4.25</v>
      </c>
      <c r="X33" s="35" t="str">
        <f>[11]멀리!$C$18</f>
        <v>송세인</v>
      </c>
      <c r="Y33" s="36" t="str">
        <f>[11]멀리!$E$18</f>
        <v>전북이리팔봉초</v>
      </c>
      <c r="Z33" s="37" t="str">
        <f>[11]멀리!$F$18</f>
        <v>4.24</v>
      </c>
    </row>
    <row r="34" spans="1:26" s="46" customFormat="1" ht="13.5" customHeight="1">
      <c r="A34" s="143"/>
      <c r="B34" s="13" t="s">
        <v>16</v>
      </c>
      <c r="C34" s="115"/>
      <c r="D34" s="136" t="str">
        <f>[11]멀리!$G$11</f>
        <v>-0.3</v>
      </c>
      <c r="E34" s="137"/>
      <c r="F34" s="115"/>
      <c r="G34" s="136" t="str">
        <f>[11]멀리!$G$12</f>
        <v>-1.2</v>
      </c>
      <c r="H34" s="137"/>
      <c r="I34" s="115"/>
      <c r="J34" s="136" t="str">
        <f>[11]멀리!$G$13</f>
        <v>0.7</v>
      </c>
      <c r="K34" s="137"/>
      <c r="L34" s="115"/>
      <c r="M34" s="136" t="str">
        <f>[11]멀리!$G$14</f>
        <v>0.9</v>
      </c>
      <c r="N34" s="137"/>
      <c r="O34" s="115"/>
      <c r="P34" s="136" t="str">
        <f>[11]멀리!$G$15</f>
        <v>-1.1</v>
      </c>
      <c r="Q34" s="137"/>
      <c r="R34" s="115"/>
      <c r="S34" s="136" t="str">
        <f>[11]멀리!$G$16</f>
        <v>-3.3</v>
      </c>
      <c r="T34" s="137"/>
      <c r="U34" s="115"/>
      <c r="V34" s="136" t="str">
        <f>[11]멀리!$G$17</f>
        <v>1.3</v>
      </c>
      <c r="W34" s="137"/>
      <c r="X34" s="115"/>
      <c r="Y34" s="136" t="str">
        <f>[11]멀리!$G$18</f>
        <v>-0.0</v>
      </c>
      <c r="Z34" s="137"/>
    </row>
    <row r="35" spans="1:26" s="46" customFormat="1" ht="13.5" customHeight="1">
      <c r="A35" s="134">
        <v>3</v>
      </c>
      <c r="B35" s="15" t="s">
        <v>132</v>
      </c>
      <c r="C35" s="35" t="str">
        <f>[11]포환!$C$11</f>
        <v>이혜민</v>
      </c>
      <c r="D35" s="36" t="str">
        <f>[11]포환!$E$11</f>
        <v>경북장산초</v>
      </c>
      <c r="E35" s="37">
        <f>[11]포환!$F$11</f>
        <v>10.74</v>
      </c>
      <c r="F35" s="35" t="str">
        <f>[11]포환!$C$12</f>
        <v>김민서</v>
      </c>
      <c r="G35" s="36" t="str">
        <f>[11]포환!$E$12</f>
        <v>경기내혜홀초</v>
      </c>
      <c r="H35" s="37">
        <f>[11]포환!$F$12</f>
        <v>10.55</v>
      </c>
      <c r="I35" s="35" t="str">
        <f>[11]포환!$C$13</f>
        <v>이금비</v>
      </c>
      <c r="J35" s="36" t="str">
        <f>[11]포환!$E$13</f>
        <v>도리초</v>
      </c>
      <c r="K35" s="37">
        <f>[11]포환!$F$13</f>
        <v>8.99</v>
      </c>
      <c r="L35" s="35" t="str">
        <f>[11]포환!$C$14</f>
        <v>박보미</v>
      </c>
      <c r="M35" s="36" t="str">
        <f>[11]포환!$E$14</f>
        <v>대구신매초</v>
      </c>
      <c r="N35" s="37">
        <f>[11]포환!$F$14</f>
        <v>8.5500000000000007</v>
      </c>
      <c r="O35" s="35" t="str">
        <f>[11]포환!$C$15</f>
        <v>조예나</v>
      </c>
      <c r="P35" s="36" t="str">
        <f>[11]포환!$E$15</f>
        <v>인천동방초</v>
      </c>
      <c r="Q35" s="37" t="str">
        <f>[11]포환!$F$15</f>
        <v>8.40</v>
      </c>
      <c r="R35" s="35" t="str">
        <f>[11]포환!$C$16</f>
        <v>이다은</v>
      </c>
      <c r="S35" s="36" t="str">
        <f>[11]포환!$E$16</f>
        <v>합송초</v>
      </c>
      <c r="T35" s="37">
        <f>[11]포환!$F$16</f>
        <v>8.01</v>
      </c>
      <c r="U35" s="35" t="str">
        <f>[11]포환!$C$17</f>
        <v>김민지</v>
      </c>
      <c r="V35" s="36" t="str">
        <f>[11]포환!$E$17</f>
        <v>전북이리팔봉초</v>
      </c>
      <c r="W35" s="37">
        <f>[11]포환!$F$17</f>
        <v>7.65</v>
      </c>
      <c r="X35" s="35" t="str">
        <f>[11]포환!$C$18</f>
        <v>장세현</v>
      </c>
      <c r="Y35" s="36" t="str">
        <f>[11]포환!$E$18</f>
        <v>전북이리팔봉초</v>
      </c>
      <c r="Z35" s="37">
        <f>[11]포환!$F$18</f>
        <v>7.37</v>
      </c>
    </row>
    <row r="36" spans="1:26" s="46" customFormat="1" ht="13.5" customHeight="1">
      <c r="A36" s="143">
        <v>3</v>
      </c>
      <c r="B36" s="14" t="s">
        <v>133</v>
      </c>
      <c r="C36" s="35"/>
      <c r="D36" s="36" t="str">
        <f>[12]결승기록지!$E$11</f>
        <v>전북이리팔봉초</v>
      </c>
      <c r="E36" s="37">
        <f>[12]결승기록지!$F$11</f>
        <v>59.14</v>
      </c>
      <c r="F36" s="35"/>
      <c r="G36" s="36" t="str">
        <f>[12]결승기록지!$E$12</f>
        <v>전남벌교초</v>
      </c>
      <c r="H36" s="37" t="str">
        <f>[12]결승기록지!$F$12</f>
        <v>59.90</v>
      </c>
      <c r="I36" s="35"/>
      <c r="J36" s="36"/>
      <c r="K36" s="37"/>
      <c r="L36" s="35"/>
      <c r="M36" s="36"/>
      <c r="N36" s="37"/>
      <c r="O36" s="35"/>
      <c r="P36" s="36"/>
      <c r="Q36" s="37"/>
      <c r="R36" s="35"/>
      <c r="S36" s="36"/>
      <c r="T36" s="37"/>
      <c r="U36" s="35"/>
      <c r="V36" s="36"/>
      <c r="W36" s="37"/>
      <c r="X36" s="35"/>
      <c r="Y36" s="36"/>
      <c r="Z36" s="37"/>
    </row>
    <row r="37" spans="1:26" s="46" customFormat="1" ht="13.5" customHeight="1">
      <c r="A37" s="143"/>
      <c r="B37" s="13"/>
      <c r="C37" s="148" t="str">
        <f>[12]결승기록지!$C$11</f>
        <v>정주은 이나연 김태희 송세인</v>
      </c>
      <c r="D37" s="149"/>
      <c r="E37" s="150"/>
      <c r="F37" s="148" t="str">
        <f>[12]결승기록지!$C$12</f>
        <v>김나영 유채은 김민선 강민서</v>
      </c>
      <c r="G37" s="149"/>
      <c r="H37" s="150"/>
      <c r="I37" s="148"/>
      <c r="J37" s="149"/>
      <c r="K37" s="150"/>
      <c r="L37" s="148"/>
      <c r="M37" s="149"/>
      <c r="N37" s="150"/>
      <c r="O37" s="148"/>
      <c r="P37" s="149"/>
      <c r="Q37" s="150"/>
      <c r="R37" s="148"/>
      <c r="S37" s="149"/>
      <c r="T37" s="150"/>
      <c r="U37" s="148"/>
      <c r="V37" s="149"/>
      <c r="W37" s="150"/>
      <c r="X37" s="148"/>
      <c r="Y37" s="149"/>
      <c r="Z37" s="150"/>
    </row>
    <row r="38" spans="1:26" s="46" customFormat="1" ht="13.5" customHeight="1">
      <c r="A38" s="53"/>
      <c r="B38" s="3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9" customFormat="1" ht="14.25" customHeight="1">
      <c r="A39" s="56"/>
      <c r="B39" s="11" t="s">
        <v>134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56"/>
    </row>
    <row r="41" spans="1:26">
      <c r="A41" s="56"/>
    </row>
  </sheetData>
  <mergeCells count="31">
    <mergeCell ref="A25:A26"/>
    <mergeCell ref="A27:A28"/>
    <mergeCell ref="A29:A30"/>
    <mergeCell ref="A33:A34"/>
    <mergeCell ref="A36:A37"/>
    <mergeCell ref="C37:E37"/>
    <mergeCell ref="O19:Q19"/>
    <mergeCell ref="R19:T19"/>
    <mergeCell ref="U19:W19"/>
    <mergeCell ref="X19:Z19"/>
    <mergeCell ref="B21:C21"/>
    <mergeCell ref="F21:S21"/>
    <mergeCell ref="L19:N19"/>
    <mergeCell ref="X37:Z37"/>
    <mergeCell ref="F37:H37"/>
    <mergeCell ref="I37:K37"/>
    <mergeCell ref="L37:N37"/>
    <mergeCell ref="O37:Q37"/>
    <mergeCell ref="R37:T37"/>
    <mergeCell ref="U37:W37"/>
    <mergeCell ref="A15:A16"/>
    <mergeCell ref="A18:A19"/>
    <mergeCell ref="C19:E19"/>
    <mergeCell ref="F19:H19"/>
    <mergeCell ref="I19:K19"/>
    <mergeCell ref="A11:A12"/>
    <mergeCell ref="E2:T2"/>
    <mergeCell ref="B3:C3"/>
    <mergeCell ref="F3:S3"/>
    <mergeCell ref="A7:A8"/>
    <mergeCell ref="A9:A10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view="pageBreakPreview" zoomScale="150" zoomScaleSheetLayoutView="150" workbookViewId="0">
      <selection activeCell="E2" sqref="E2:T2"/>
    </sheetView>
  </sheetViews>
  <sheetFormatPr defaultRowHeight="13.5"/>
  <cols>
    <col min="1" max="1" width="2.33203125" style="5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54"/>
    </row>
    <row r="2" spans="1:26" s="9" customFormat="1" ht="45" customHeight="1" thickBot="1">
      <c r="A2" s="54"/>
      <c r="B2" s="10"/>
      <c r="C2" s="10"/>
      <c r="D2" s="10"/>
      <c r="E2" s="144" t="s">
        <v>65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51" t="s">
        <v>66</v>
      </c>
      <c r="V2" s="51"/>
      <c r="W2" s="51"/>
      <c r="X2" s="51"/>
      <c r="Y2" s="51"/>
      <c r="Z2" s="51"/>
    </row>
    <row r="3" spans="1:26" s="9" customFormat="1" ht="14.25" thickTop="1">
      <c r="A3" s="55"/>
      <c r="B3" s="152" t="s">
        <v>67</v>
      </c>
      <c r="C3" s="152"/>
      <c r="D3" s="10"/>
      <c r="E3" s="10"/>
      <c r="F3" s="147" t="s">
        <v>68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69</v>
      </c>
      <c r="C5" s="2"/>
      <c r="D5" s="3" t="s">
        <v>70</v>
      </c>
      <c r="E5" s="4"/>
      <c r="F5" s="2"/>
      <c r="G5" s="3" t="s">
        <v>71</v>
      </c>
      <c r="H5" s="4"/>
      <c r="I5" s="2"/>
      <c r="J5" s="3" t="s">
        <v>72</v>
      </c>
      <c r="K5" s="4"/>
      <c r="L5" s="2"/>
      <c r="M5" s="3" t="s">
        <v>73</v>
      </c>
      <c r="N5" s="4"/>
      <c r="O5" s="2"/>
      <c r="P5" s="3" t="s">
        <v>74</v>
      </c>
      <c r="Q5" s="4"/>
      <c r="R5" s="2"/>
      <c r="S5" s="3" t="s">
        <v>75</v>
      </c>
      <c r="T5" s="4"/>
      <c r="U5" s="2"/>
      <c r="V5" s="3" t="s">
        <v>76</v>
      </c>
      <c r="W5" s="4"/>
      <c r="X5" s="2"/>
      <c r="Y5" s="3" t="s">
        <v>77</v>
      </c>
      <c r="Z5" s="4"/>
    </row>
    <row r="6" spans="1:26" ht="14.25" thickBot="1">
      <c r="A6" s="56"/>
      <c r="B6" s="6" t="s">
        <v>78</v>
      </c>
      <c r="C6" s="5" t="s">
        <v>79</v>
      </c>
      <c r="D6" s="5" t="s">
        <v>80</v>
      </c>
      <c r="E6" s="5" t="s">
        <v>81</v>
      </c>
      <c r="F6" s="5" t="s">
        <v>79</v>
      </c>
      <c r="G6" s="5" t="s">
        <v>80</v>
      </c>
      <c r="H6" s="5" t="s">
        <v>81</v>
      </c>
      <c r="I6" s="5" t="s">
        <v>79</v>
      </c>
      <c r="J6" s="5" t="s">
        <v>80</v>
      </c>
      <c r="K6" s="5" t="s">
        <v>81</v>
      </c>
      <c r="L6" s="5" t="s">
        <v>79</v>
      </c>
      <c r="M6" s="5" t="s">
        <v>80</v>
      </c>
      <c r="N6" s="5" t="s">
        <v>81</v>
      </c>
      <c r="O6" s="5" t="s">
        <v>79</v>
      </c>
      <c r="P6" s="5" t="s">
        <v>80</v>
      </c>
      <c r="Q6" s="5" t="s">
        <v>81</v>
      </c>
      <c r="R6" s="5" t="s">
        <v>79</v>
      </c>
      <c r="S6" s="5" t="s">
        <v>80</v>
      </c>
      <c r="T6" s="5" t="s">
        <v>81</v>
      </c>
      <c r="U6" s="5" t="s">
        <v>79</v>
      </c>
      <c r="V6" s="5" t="s">
        <v>80</v>
      </c>
      <c r="W6" s="5" t="s">
        <v>81</v>
      </c>
      <c r="X6" s="5" t="s">
        <v>79</v>
      </c>
      <c r="Y6" s="5" t="s">
        <v>80</v>
      </c>
      <c r="Z6" s="5" t="s">
        <v>81</v>
      </c>
    </row>
    <row r="7" spans="1:26" s="46" customFormat="1" ht="13.5" customHeight="1" thickTop="1">
      <c r="A7" s="153">
        <v>1</v>
      </c>
      <c r="B7" s="12" t="s">
        <v>82</v>
      </c>
      <c r="C7" s="60" t="str">
        <f>[13]결승기록지!$C$11</f>
        <v>서민준</v>
      </c>
      <c r="D7" s="61" t="str">
        <f>[13]결승기록지!$E$11</f>
        <v>울산스포츠과학중</v>
      </c>
      <c r="E7" s="27" t="str">
        <f>[13]결승기록지!$F$11</f>
        <v>11.06 CR</v>
      </c>
      <c r="F7" s="25" t="str">
        <f>[13]결승기록지!$C$12</f>
        <v>박원진</v>
      </c>
      <c r="G7" s="26" t="str">
        <f>[13]결승기록지!$E$12</f>
        <v>반곡중</v>
      </c>
      <c r="H7" s="27" t="str">
        <f>[13]결승기록지!$F$12</f>
        <v>11.13</v>
      </c>
      <c r="I7" s="25" t="str">
        <f>[13]결승기록지!$C$13</f>
        <v>송동익</v>
      </c>
      <c r="J7" s="26" t="str">
        <f>[13]결승기록지!$E$13</f>
        <v>울산스포츠과학중</v>
      </c>
      <c r="K7" s="27" t="str">
        <f>[13]결승기록지!$F$13</f>
        <v>11.32</v>
      </c>
      <c r="L7" s="25" t="str">
        <f>[13]결승기록지!$C$14</f>
        <v>우인섭</v>
      </c>
      <c r="M7" s="26" t="str">
        <f>[13]결승기록지!$E$14</f>
        <v>월촌중</v>
      </c>
      <c r="N7" s="27" t="str">
        <f>[13]결승기록지!$F$14</f>
        <v>11.41</v>
      </c>
      <c r="O7" s="25" t="str">
        <f>[13]결승기록지!$C$15</f>
        <v>이동호</v>
      </c>
      <c r="P7" s="26" t="str">
        <f>[13]결승기록지!$E$15</f>
        <v>경기금파중</v>
      </c>
      <c r="Q7" s="27" t="str">
        <f>[13]결승기록지!$F$15</f>
        <v>11.54</v>
      </c>
      <c r="R7" s="25" t="str">
        <f>[13]결승기록지!$C$16</f>
        <v>김승호</v>
      </c>
      <c r="S7" s="26" t="str">
        <f>[13]결승기록지!$E$16</f>
        <v>대전체육중</v>
      </c>
      <c r="T7" s="27" t="str">
        <f>[13]결승기록지!$F$16</f>
        <v>11.60</v>
      </c>
      <c r="U7" s="25" t="str">
        <f>[13]결승기록지!$C$17</f>
        <v>최제원</v>
      </c>
      <c r="V7" s="26" t="str">
        <f>[13]결승기록지!$E$17</f>
        <v>경기석우중</v>
      </c>
      <c r="W7" s="27" t="str">
        <f>[13]결승기록지!$F$17</f>
        <v>11.65</v>
      </c>
      <c r="X7" s="25" t="str">
        <f>[13]결승기록지!$C$18</f>
        <v>노호진</v>
      </c>
      <c r="Y7" s="26" t="str">
        <f>[13]결승기록지!$F$18</f>
        <v>11.65</v>
      </c>
      <c r="Z7" s="27"/>
    </row>
    <row r="8" spans="1:26" s="46" customFormat="1" ht="13.5" customHeight="1">
      <c r="A8" s="153"/>
      <c r="B8" s="13" t="s">
        <v>83</v>
      </c>
      <c r="C8" s="38"/>
      <c r="D8" s="39" t="str">
        <f>[13]결승기록지!$G$8</f>
        <v>-0.5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46" customFormat="1" ht="13.5" customHeight="1">
      <c r="A9" s="153">
        <v>2</v>
      </c>
      <c r="B9" s="14" t="s">
        <v>84</v>
      </c>
      <c r="C9" s="35" t="str">
        <f>[14]결승기록지!$C$11</f>
        <v>서민준</v>
      </c>
      <c r="D9" s="36" t="str">
        <f>[14]결승기록지!$E$11</f>
        <v>울산스포츠과학중</v>
      </c>
      <c r="E9" s="37" t="str">
        <f>[14]결승기록지!$F$11</f>
        <v>22.36</v>
      </c>
      <c r="F9" s="35" t="str">
        <f>[14]결승기록지!$C$12</f>
        <v>최창희</v>
      </c>
      <c r="G9" s="36" t="str">
        <f>[14]결승기록지!$E$12</f>
        <v>경산중</v>
      </c>
      <c r="H9" s="37" t="str">
        <f>[14]결승기록지!$F$12</f>
        <v>22.66</v>
      </c>
      <c r="I9" s="35" t="str">
        <f>[14]결승기록지!$C$13</f>
        <v>정진솔</v>
      </c>
      <c r="J9" s="36" t="str">
        <f>[14]결승기록지!$E$13</f>
        <v>부산대청중</v>
      </c>
      <c r="K9" s="37" t="str">
        <f>[14]결승기록지!$F$13</f>
        <v>22.74</v>
      </c>
      <c r="L9" s="35" t="str">
        <f>[14]결승기록지!$C$14</f>
        <v>우인섭</v>
      </c>
      <c r="M9" s="36" t="str">
        <f>[14]결승기록지!$E$14</f>
        <v>월촌중</v>
      </c>
      <c r="N9" s="37" t="str">
        <f>[14]결승기록지!$F$14</f>
        <v>22.88</v>
      </c>
      <c r="O9" s="35" t="str">
        <f>[14]결승기록지!$C$15</f>
        <v>김승호</v>
      </c>
      <c r="P9" s="36" t="str">
        <f>[14]결승기록지!$E$15</f>
        <v>대전체육중</v>
      </c>
      <c r="Q9" s="37" t="str">
        <f>[14]결승기록지!$F$15</f>
        <v>23.16</v>
      </c>
      <c r="R9" s="35" t="str">
        <f>[14]결승기록지!$C$16</f>
        <v>장수찬</v>
      </c>
      <c r="S9" s="36" t="str">
        <f>[14]결승기록지!$E$16</f>
        <v>순천금당중</v>
      </c>
      <c r="T9" s="37" t="str">
        <f>[14]결승기록지!$F$16</f>
        <v>23.39</v>
      </c>
      <c r="U9" s="35" t="str">
        <f>[14]결승기록지!$C$17</f>
        <v>류성우</v>
      </c>
      <c r="V9" s="36" t="str">
        <f>[14]결승기록지!$E$17</f>
        <v>울산스포츠과학중</v>
      </c>
      <c r="W9" s="37" t="str">
        <f>[14]결승기록지!$F$17</f>
        <v>23.77</v>
      </c>
      <c r="X9" s="35"/>
      <c r="Y9" s="36"/>
      <c r="Z9" s="37"/>
    </row>
    <row r="10" spans="1:26" s="46" customFormat="1" ht="13.5" customHeight="1">
      <c r="A10" s="153"/>
      <c r="B10" s="13" t="s">
        <v>83</v>
      </c>
      <c r="C10" s="38"/>
      <c r="D10" s="39" t="str">
        <f>[14]결승기록지!$G$8</f>
        <v>+2.4</v>
      </c>
      <c r="E10" s="99" t="s">
        <v>85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6" customFormat="1" ht="13.5" customHeight="1">
      <c r="A11" s="53">
        <v>3</v>
      </c>
      <c r="B11" s="15" t="s">
        <v>86</v>
      </c>
      <c r="C11" s="29" t="str">
        <f>[15]결승기록지!$C$11</f>
        <v>최창희</v>
      </c>
      <c r="D11" s="30" t="str">
        <f>[15]결승기록지!$E$11</f>
        <v>경산중</v>
      </c>
      <c r="E11" s="31">
        <f>[15]결승기록지!$F$11</f>
        <v>51.78</v>
      </c>
      <c r="F11" s="29" t="str">
        <f>[15]결승기록지!$C$12</f>
        <v>김규섭</v>
      </c>
      <c r="G11" s="30" t="str">
        <f>[15]결승기록지!$E$12</f>
        <v>월촌중</v>
      </c>
      <c r="H11" s="31">
        <f>[15]결승기록지!$F$12</f>
        <v>52.39</v>
      </c>
      <c r="I11" s="29" t="str">
        <f>[15]결승기록지!$C$13</f>
        <v>신현서</v>
      </c>
      <c r="J11" s="30" t="str">
        <f>[15]결승기록지!$E$13</f>
        <v>경기체육중</v>
      </c>
      <c r="K11" s="31" t="str">
        <f>[15]결승기록지!$F$13</f>
        <v>53.00</v>
      </c>
      <c r="L11" s="29" t="str">
        <f>[15]결승기록지!$C$14</f>
        <v>김동욱</v>
      </c>
      <c r="M11" s="30" t="str">
        <f>[15]결승기록지!$E$14</f>
        <v>전남체육중</v>
      </c>
      <c r="N11" s="31">
        <f>[15]결승기록지!$F$14</f>
        <v>53.03</v>
      </c>
      <c r="O11" s="29" t="str">
        <f>[15]결승기록지!$C$15</f>
        <v>류성우</v>
      </c>
      <c r="P11" s="30" t="str">
        <f>[15]결승기록지!$E$15</f>
        <v>울산스포츠과학중</v>
      </c>
      <c r="Q11" s="31">
        <f>[15]결승기록지!$F$15</f>
        <v>53.69</v>
      </c>
      <c r="R11" s="29" t="str">
        <f>[15]결승기록지!$C$16</f>
        <v>강호진</v>
      </c>
      <c r="S11" s="30" t="str">
        <f>[15]결승기록지!$E$16</f>
        <v>경북체육중</v>
      </c>
      <c r="T11" s="31">
        <f>[15]결승기록지!$F$16</f>
        <v>54.73</v>
      </c>
      <c r="U11" s="29" t="str">
        <f>[15]결승기록지!$C$17</f>
        <v>정안성</v>
      </c>
      <c r="V11" s="30" t="str">
        <f>[15]결승기록지!$E$17</f>
        <v>경기신천중</v>
      </c>
      <c r="W11" s="31">
        <f>[15]결승기록지!$F$17</f>
        <v>54.97</v>
      </c>
      <c r="X11" s="29" t="str">
        <f>[15]결승기록지!$C$18</f>
        <v>박상훈</v>
      </c>
      <c r="Y11" s="30" t="str">
        <f>[15]결승기록지!$E$18</f>
        <v>고창중</v>
      </c>
      <c r="Z11" s="31">
        <f>[15]결승기록지!$F$18</f>
        <v>56.82</v>
      </c>
    </row>
    <row r="12" spans="1:26" s="46" customFormat="1" ht="13.5" customHeight="1">
      <c r="A12" s="53">
        <v>4</v>
      </c>
      <c r="B12" s="15" t="s">
        <v>87</v>
      </c>
      <c r="C12" s="17" t="str">
        <f>[16]결승기록지!$C$11</f>
        <v>정태준</v>
      </c>
      <c r="D12" s="18" t="str">
        <f>[16]결승기록지!$E$11</f>
        <v>울산중</v>
      </c>
      <c r="E12" s="57" t="str">
        <f>[16]결승기록지!$F$11</f>
        <v>2:00.08</v>
      </c>
      <c r="F12" s="17" t="str">
        <f>[16]결승기록지!$C$12</f>
        <v>김현민</v>
      </c>
      <c r="G12" s="18" t="str">
        <f>[16]결승기록지!$E$12</f>
        <v>남산중</v>
      </c>
      <c r="H12" s="57" t="str">
        <f>[16]결승기록지!$F$12</f>
        <v>2:07.18</v>
      </c>
      <c r="I12" s="17" t="str">
        <f>[16]결승기록지!$C$13</f>
        <v>지성환</v>
      </c>
      <c r="J12" s="18" t="str">
        <f>[16]결승기록지!$E$13</f>
        <v>대구체육중</v>
      </c>
      <c r="K12" s="57" t="str">
        <f>[16]결승기록지!$F$13</f>
        <v>2:08.68</v>
      </c>
      <c r="L12" s="17" t="str">
        <f>[16]결승기록지!$C$14</f>
        <v>이한비</v>
      </c>
      <c r="M12" s="18" t="str">
        <f>[16]결승기록지!$E$14</f>
        <v>음성중</v>
      </c>
      <c r="N12" s="57" t="str">
        <f>[16]결승기록지!$F$14</f>
        <v>2:10.79</v>
      </c>
      <c r="O12" s="17" t="str">
        <f>[16]결승기록지!$C$15</f>
        <v>안성현</v>
      </c>
      <c r="P12" s="18" t="str">
        <f>[16]결승기록지!$E$15</f>
        <v>충일중</v>
      </c>
      <c r="Q12" s="57" t="str">
        <f>[16]결승기록지!$F$15</f>
        <v>2:11.19</v>
      </c>
      <c r="R12" s="17" t="str">
        <f>[16]결승기록지!$C$16</f>
        <v>손세진</v>
      </c>
      <c r="S12" s="18" t="str">
        <f>[16]결승기록지!$E$16</f>
        <v>대구체육중</v>
      </c>
      <c r="T12" s="57" t="str">
        <f>[16]결승기록지!$F$16</f>
        <v>2:11.35</v>
      </c>
      <c r="U12" s="17" t="str">
        <f>[16]결승기록지!$C$17</f>
        <v>김민석</v>
      </c>
      <c r="V12" s="18" t="str">
        <f>[16]결승기록지!$E$17</f>
        <v>경기체육중</v>
      </c>
      <c r="W12" s="57" t="str">
        <f>[16]결승기록지!$F$17</f>
        <v>2:11.42</v>
      </c>
      <c r="X12" s="17" t="str">
        <f>[16]결승기록지!$C$18</f>
        <v>유진서</v>
      </c>
      <c r="Y12" s="18" t="str">
        <f>[16]결승기록지!$E$18</f>
        <v>음성중</v>
      </c>
      <c r="Z12" s="57" t="str">
        <f>[16]결승기록지!$F$18</f>
        <v>2:11.78</v>
      </c>
    </row>
    <row r="13" spans="1:26" s="46" customFormat="1" ht="13.5" customHeight="1">
      <c r="A13" s="53">
        <v>2</v>
      </c>
      <c r="B13" s="15" t="s">
        <v>88</v>
      </c>
      <c r="C13" s="100" t="str">
        <f>[17]결승기록지!$C$11</f>
        <v>정태준</v>
      </c>
      <c r="D13" s="45" t="str">
        <f>[17]결승기록지!$E$11</f>
        <v>울산중</v>
      </c>
      <c r="E13" s="101" t="str">
        <f>[17]결승기록지!$F$11</f>
        <v>4:11.43</v>
      </c>
      <c r="F13" s="17" t="str">
        <f>[17]결승기록지!$C$12</f>
        <v>한승엽</v>
      </c>
      <c r="G13" s="18" t="str">
        <f>[17]결승기록지!$E$12</f>
        <v>배문중</v>
      </c>
      <c r="H13" s="57" t="str">
        <f>[17]결승기록지!$F$12</f>
        <v>4:12.78</v>
      </c>
      <c r="I13" s="17" t="str">
        <f>[17]결승기록지!$C$13</f>
        <v>이범수</v>
      </c>
      <c r="J13" s="18" t="str">
        <f>[17]결승기록지!$E$13</f>
        <v>광명북중</v>
      </c>
      <c r="K13" s="57" t="str">
        <f>[17]결승기록지!$F$13</f>
        <v>4:18.12</v>
      </c>
      <c r="L13" s="17" t="str">
        <f>[17]결승기록지!$C$14</f>
        <v>오성윤</v>
      </c>
      <c r="M13" s="18" t="str">
        <f>[17]결승기록지!$E$14</f>
        <v>배문중</v>
      </c>
      <c r="N13" s="57" t="str">
        <f>[17]결승기록지!$F$14</f>
        <v>4:23.50</v>
      </c>
      <c r="O13" s="17" t="str">
        <f>[17]결승기록지!$C$15</f>
        <v>이동훈</v>
      </c>
      <c r="P13" s="18" t="str">
        <f>[17]결승기록지!$E$15</f>
        <v>대구체육중</v>
      </c>
      <c r="Q13" s="57" t="str">
        <f>[17]결승기록지!$F$15</f>
        <v>4:26.82</v>
      </c>
      <c r="R13" s="17" t="str">
        <f>[17]결승기록지!$C$16</f>
        <v>안성현</v>
      </c>
      <c r="S13" s="18" t="str">
        <f>[17]결승기록지!$E$16</f>
        <v>충일중</v>
      </c>
      <c r="T13" s="57" t="str">
        <f>[17]결승기록지!$F$16</f>
        <v>4:27.51</v>
      </c>
      <c r="U13" s="17" t="str">
        <f>[17]결승기록지!$C$17</f>
        <v>유진서</v>
      </c>
      <c r="V13" s="18" t="str">
        <f>[17]결승기록지!$E$17</f>
        <v>음성중</v>
      </c>
      <c r="W13" s="57" t="str">
        <f>[17]결승기록지!$F$17</f>
        <v>4:28.41</v>
      </c>
      <c r="X13" s="17" t="str">
        <f>[17]결승기록지!$C$18</f>
        <v>김민재</v>
      </c>
      <c r="Y13" s="18" t="str">
        <f>[17]결승기록지!$E$18</f>
        <v>형곡중</v>
      </c>
      <c r="Z13" s="57" t="str">
        <f>[17]결승기록지!$F$18</f>
        <v>4:30.12</v>
      </c>
    </row>
    <row r="14" spans="1:26" s="46" customFormat="1" ht="13.5" customHeight="1">
      <c r="A14" s="53">
        <v>4</v>
      </c>
      <c r="B14" s="15" t="s">
        <v>90</v>
      </c>
      <c r="C14" s="17" t="str">
        <f>[18]결승기록지!$C$11</f>
        <v>이범수</v>
      </c>
      <c r="D14" s="18" t="str">
        <f>[18]결승기록지!$E$11</f>
        <v>광명북중</v>
      </c>
      <c r="E14" s="19" t="str">
        <f>[18]결승기록지!$F$11</f>
        <v>9:13.31</v>
      </c>
      <c r="F14" s="17" t="str">
        <f>[18]결승기록지!$C$12</f>
        <v>오성윤</v>
      </c>
      <c r="G14" s="18" t="str">
        <f>[18]결승기록지!$E$12</f>
        <v>배문중</v>
      </c>
      <c r="H14" s="19" t="str">
        <f>[18]결승기록지!$F$12</f>
        <v>9:23.49</v>
      </c>
      <c r="I14" s="17" t="str">
        <f>[18]결승기록지!$C$13</f>
        <v>김진만</v>
      </c>
      <c r="J14" s="18" t="str">
        <f>[18]결승기록지!$E$13</f>
        <v>광명북중</v>
      </c>
      <c r="K14" s="19" t="str">
        <f>[18]결승기록지!$F$13</f>
        <v>9:26.06</v>
      </c>
      <c r="L14" s="17" t="str">
        <f>[18]결승기록지!$C$14</f>
        <v>김민재</v>
      </c>
      <c r="M14" s="18" t="str">
        <f>[18]결승기록지!$E$14</f>
        <v>형곡중</v>
      </c>
      <c r="N14" s="19" t="str">
        <f>[18]결승기록지!$F$14</f>
        <v>9:38.05</v>
      </c>
      <c r="O14" s="17" t="str">
        <f>[18]결승기록지!$C$15</f>
        <v>이동훈</v>
      </c>
      <c r="P14" s="18" t="str">
        <f>[18]결승기록지!$E$15</f>
        <v>대구체육중</v>
      </c>
      <c r="Q14" s="19" t="str">
        <f>[18]결승기록지!$F$15</f>
        <v>9:39.13</v>
      </c>
      <c r="R14" s="17" t="str">
        <f>[18]결승기록지!$C$16</f>
        <v>허태성</v>
      </c>
      <c r="S14" s="18" t="str">
        <f>[18]결승기록지!$E$16</f>
        <v>배문중</v>
      </c>
      <c r="T14" s="19" t="str">
        <f>[18]결승기록지!$F$16</f>
        <v>9:39.76</v>
      </c>
      <c r="U14" s="17" t="str">
        <f>[18]결승기록지!$C$17</f>
        <v>한승엽</v>
      </c>
      <c r="V14" s="18" t="str">
        <f>[18]결승기록지!$E$17</f>
        <v>배문중</v>
      </c>
      <c r="W14" s="19" t="str">
        <f>[18]결승기록지!$F$17</f>
        <v>9:45.01</v>
      </c>
      <c r="X14" s="17" t="str">
        <f>[18]결승기록지!$C$18</f>
        <v>김태훈</v>
      </c>
      <c r="Y14" s="18" t="str">
        <f>[18]결승기록지!$E$18</f>
        <v>충북영동중</v>
      </c>
      <c r="Z14" s="19" t="str">
        <f>[18]결승기록지!$F$18</f>
        <v>9:47.40</v>
      </c>
    </row>
    <row r="15" spans="1:26" s="46" customFormat="1" ht="13.5" customHeight="1">
      <c r="A15" s="153">
        <v>4</v>
      </c>
      <c r="B15" s="14" t="s">
        <v>91</v>
      </c>
      <c r="C15" s="20" t="str">
        <f>[19]결승기록지!$C$11</f>
        <v>송동익</v>
      </c>
      <c r="D15" s="21" t="str">
        <f>[19]결승기록지!$E$11</f>
        <v>울산스포츠과학중</v>
      </c>
      <c r="E15" s="22" t="str">
        <f>[19]결승기록지!$F$11</f>
        <v>15.28</v>
      </c>
      <c r="F15" s="20" t="str">
        <f>[19]결승기록지!$C$12</f>
        <v>최현식</v>
      </c>
      <c r="G15" s="21" t="str">
        <f>[19]결승기록지!$E$12</f>
        <v>성산중</v>
      </c>
      <c r="H15" s="22" t="str">
        <f>[19]결승기록지!$F$12</f>
        <v>16.20</v>
      </c>
      <c r="I15" s="20" t="str">
        <f>[19]결승기록지!$C$13</f>
        <v>박무현</v>
      </c>
      <c r="J15" s="21" t="str">
        <f>[19]결승기록지!$E$13</f>
        <v>삼성중</v>
      </c>
      <c r="K15" s="22" t="str">
        <f>[19]결승기록지!$F$13</f>
        <v>16.46</v>
      </c>
      <c r="L15" s="20" t="str">
        <f>[19]결승기록지!$C$14</f>
        <v>김현태</v>
      </c>
      <c r="M15" s="21" t="str">
        <f>[19]결승기록지!$E$14</f>
        <v>대구체육중</v>
      </c>
      <c r="N15" s="22" t="str">
        <f>[19]결승기록지!$F$14</f>
        <v>16.91</v>
      </c>
      <c r="O15" s="20" t="str">
        <f>[19]결승기록지!$C$15</f>
        <v>김준혁</v>
      </c>
      <c r="P15" s="21" t="str">
        <f>[19]결승기록지!$E$15</f>
        <v>대전대신중</v>
      </c>
      <c r="Q15" s="22" t="str">
        <f>[19]결승기록지!$F$15</f>
        <v>20.28</v>
      </c>
      <c r="R15" s="20"/>
      <c r="S15" s="21"/>
      <c r="T15" s="22"/>
      <c r="U15" s="20"/>
      <c r="V15" s="21"/>
      <c r="W15" s="22"/>
      <c r="X15" s="20"/>
      <c r="Y15" s="21"/>
      <c r="Z15" s="22"/>
    </row>
    <row r="16" spans="1:26" s="46" customFormat="1" ht="13.5" customHeight="1">
      <c r="A16" s="153"/>
      <c r="B16" s="13" t="s">
        <v>83</v>
      </c>
      <c r="C16" s="38"/>
      <c r="D16" s="39" t="str">
        <f>[19]결승기록지!$G$8</f>
        <v>-0.3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9" s="46" customFormat="1" ht="13.5" customHeight="1">
      <c r="A17" s="53">
        <v>5</v>
      </c>
      <c r="B17" s="16" t="s">
        <v>92</v>
      </c>
      <c r="C17" s="35" t="str">
        <f>[20]결승기록지!$C$11</f>
        <v>이정훈</v>
      </c>
      <c r="D17" s="36" t="str">
        <f>[20]결승기록지!$E$11</f>
        <v>배문중</v>
      </c>
      <c r="E17" s="37" t="str">
        <f>[20]결승기록지!$F$11</f>
        <v>22:58.17</v>
      </c>
      <c r="F17" s="35" t="str">
        <f>[20]결승기록지!$C$12</f>
        <v>이강희</v>
      </c>
      <c r="G17" s="36" t="str">
        <f>[20]결승기록지!$E$12</f>
        <v>경북체육중</v>
      </c>
      <c r="H17" s="37" t="str">
        <f>[20]결승기록지!$F$12</f>
        <v>23:48.30</v>
      </c>
      <c r="I17" s="35" t="str">
        <f>[20]결승기록지!$C$13</f>
        <v>김가람</v>
      </c>
      <c r="J17" s="36" t="str">
        <f>[20]결승기록지!$E$13</f>
        <v>배문중</v>
      </c>
      <c r="K17" s="37" t="str">
        <f>[20]결승기록지!$F$13</f>
        <v>24:24.47</v>
      </c>
      <c r="L17" s="35" t="str">
        <f>[20]결승기록지!$C$14</f>
        <v>강병준</v>
      </c>
      <c r="M17" s="36" t="str">
        <f>[20]결승기록지!$E$14</f>
        <v>조치원중</v>
      </c>
      <c r="N17" s="37" t="str">
        <f>[20]결승기록지!$F$14</f>
        <v>24:56.51</v>
      </c>
      <c r="O17" s="35" t="str">
        <f>[20]결승기록지!$C$15</f>
        <v>김민규</v>
      </c>
      <c r="P17" s="36" t="str">
        <f>[20]결승기록지!$E$15</f>
        <v>서산중</v>
      </c>
      <c r="Q17" s="37" t="str">
        <f>[20]결승기록지!$F$15</f>
        <v>25:55.37</v>
      </c>
      <c r="R17" s="35" t="str">
        <f>[20]결승기록지!$C$16</f>
        <v>김서진</v>
      </c>
      <c r="S17" s="36" t="str">
        <f>[20]결승기록지!$E$16</f>
        <v>점촌중</v>
      </c>
      <c r="T17" s="37" t="str">
        <f>[20]결승기록지!$F$16</f>
        <v>26:03.14</v>
      </c>
      <c r="U17" s="35" t="str">
        <f>[20]결승기록지!$C$17</f>
        <v>박선홍</v>
      </c>
      <c r="V17" s="36" t="str">
        <f>[20]결승기록지!$E$17</f>
        <v>동주중</v>
      </c>
      <c r="W17" s="37" t="str">
        <f>[20]결승기록지!$F$17</f>
        <v>26:51.13</v>
      </c>
      <c r="X17" s="35" t="str">
        <f>[20]결승기록지!$C$18</f>
        <v>이상준</v>
      </c>
      <c r="Y17" s="36" t="str">
        <f>[20]결승기록지!$E$18</f>
        <v>광명북중</v>
      </c>
      <c r="Z17" s="37" t="str">
        <f>[20]결승기록지!$F$18</f>
        <v>28:14.16</v>
      </c>
    </row>
    <row r="18" spans="1:29" s="46" customFormat="1" ht="13.5" customHeight="1">
      <c r="A18" s="153">
        <v>4</v>
      </c>
      <c r="B18" s="14" t="s">
        <v>93</v>
      </c>
      <c r="C18" s="35"/>
      <c r="D18" s="36" t="str">
        <f>[21]결승기록지!$E$11</f>
        <v>울산스포츠과학중</v>
      </c>
      <c r="E18" s="37" t="str">
        <f>[21]결승기록지!$F$11</f>
        <v>45.17</v>
      </c>
      <c r="F18" s="35"/>
      <c r="G18" s="36" t="str">
        <f>[21]결승기록지!$E$12</f>
        <v>월촌중</v>
      </c>
      <c r="H18" s="37" t="str">
        <f>[21]결승기록지!$F$12</f>
        <v>46.07</v>
      </c>
      <c r="I18" s="35"/>
      <c r="J18" s="36" t="str">
        <f>[21]결승기록지!$E$13</f>
        <v>월배중</v>
      </c>
      <c r="K18" s="37" t="str">
        <f>[21]결승기록지!$F$13</f>
        <v>47.11</v>
      </c>
      <c r="L18" s="35"/>
      <c r="M18" s="36" t="str">
        <f>[21]결승기록지!$E$14</f>
        <v>경기금파중</v>
      </c>
      <c r="N18" s="37" t="str">
        <f>[21]결승기록지!$F$14</f>
        <v>47.98</v>
      </c>
      <c r="O18" s="35"/>
      <c r="P18" s="36" t="str">
        <f>[21]결승기록지!$E$15</f>
        <v>경기석우중</v>
      </c>
      <c r="Q18" s="37" t="str">
        <f>[21]결승기록지!$F$15</f>
        <v>48.71</v>
      </c>
      <c r="R18" s="35"/>
      <c r="S18" s="36" t="str">
        <f>[21]결승기록지!$E$16</f>
        <v>광명북중</v>
      </c>
      <c r="T18" s="37" t="str">
        <f>[21]결승기록지!$F$16</f>
        <v>48.99</v>
      </c>
      <c r="U18" s="35"/>
      <c r="V18" s="36"/>
      <c r="W18" s="37"/>
      <c r="X18" s="35"/>
      <c r="Y18" s="36"/>
      <c r="Z18" s="37"/>
    </row>
    <row r="19" spans="1:29" s="46" customFormat="1" ht="13.5" customHeight="1">
      <c r="A19" s="153"/>
      <c r="B19" s="13"/>
      <c r="C19" s="148" t="str">
        <f>[21]결승기록지!$C$11</f>
        <v>류성우 송동익 김동길 서민준</v>
      </c>
      <c r="D19" s="149"/>
      <c r="E19" s="150"/>
      <c r="F19" s="148" t="str">
        <f>[21]결승기록지!$C$12</f>
        <v>송병찬 우인섭 김규섭 조이레</v>
      </c>
      <c r="G19" s="149"/>
      <c r="H19" s="150"/>
      <c r="I19" s="148" t="str">
        <f>[21]결승기록지!$C$13</f>
        <v>노호진 배지훈 정경인정해성</v>
      </c>
      <c r="J19" s="149"/>
      <c r="K19" s="150"/>
      <c r="L19" s="148" t="str">
        <f>[21]결승기록지!$C$14</f>
        <v>이동인 이동호 조 성 안희성</v>
      </c>
      <c r="M19" s="149"/>
      <c r="N19" s="150"/>
      <c r="O19" s="148" t="str">
        <f>[21]결승기록지!$C$15</f>
        <v>김현민 이지훈 서정수최제원</v>
      </c>
      <c r="P19" s="149"/>
      <c r="Q19" s="150"/>
      <c r="R19" s="148" t="str">
        <f>[21]결승기록지!$C$16</f>
        <v>김현종 최재형 임강유 김승우</v>
      </c>
      <c r="S19" s="149"/>
      <c r="T19" s="150"/>
      <c r="U19" s="148"/>
      <c r="V19" s="149"/>
      <c r="W19" s="150"/>
      <c r="X19" s="148"/>
      <c r="Y19" s="149"/>
      <c r="Z19" s="150"/>
    </row>
    <row r="20" spans="1:29" s="46" customFormat="1" ht="13.5" customHeight="1">
      <c r="A20" s="153">
        <v>5</v>
      </c>
      <c r="B20" s="14" t="s">
        <v>94</v>
      </c>
      <c r="C20" s="35"/>
      <c r="D20" s="36" t="str">
        <f>[22]결승기록지!$E$11</f>
        <v>월촌중</v>
      </c>
      <c r="E20" s="37" t="str">
        <f>[22]결승기록지!$F$11</f>
        <v>3:41.37</v>
      </c>
      <c r="F20" s="35"/>
      <c r="G20" s="36" t="str">
        <f>[22]결승기록지!$E$12</f>
        <v>전남체육중</v>
      </c>
      <c r="H20" s="37" t="str">
        <f>[22]결승기록지!$F$12</f>
        <v>3:45.25</v>
      </c>
      <c r="I20" s="35"/>
      <c r="J20" s="36" t="str">
        <f>[22]결승기록지!$E$13</f>
        <v>당진원당중</v>
      </c>
      <c r="K20" s="37" t="str">
        <f>[22]결승기록지!$F$13</f>
        <v>3:46.00</v>
      </c>
      <c r="L20" s="35"/>
      <c r="M20" s="36" t="str">
        <f>[22]결승기록지!$E$14</f>
        <v>경기금파중</v>
      </c>
      <c r="N20" s="37" t="str">
        <f>[22]결승기록지!$F$14</f>
        <v>3:49.43</v>
      </c>
      <c r="O20" s="35"/>
      <c r="P20" s="36" t="str">
        <f>[22]결승기록지!$E$15</f>
        <v>경기체육중</v>
      </c>
      <c r="Q20" s="37" t="str">
        <f>[22]결승기록지!$F$15</f>
        <v>3:50.68</v>
      </c>
      <c r="R20" s="35"/>
      <c r="S20" s="36" t="str">
        <f>[22]결승기록지!$E$16</f>
        <v>월배중</v>
      </c>
      <c r="T20" s="37" t="str">
        <f>[22]결승기록지!$F$16</f>
        <v>4:03.40</v>
      </c>
      <c r="U20" s="35"/>
      <c r="V20" s="36"/>
      <c r="W20" s="37"/>
      <c r="X20" s="35"/>
      <c r="Y20" s="36"/>
      <c r="Z20" s="37"/>
    </row>
    <row r="21" spans="1:29" s="46" customFormat="1" ht="13.5" customHeight="1">
      <c r="A21" s="153"/>
      <c r="B21" s="13"/>
      <c r="C21" s="148" t="str">
        <f>[22]결승기록지!$C$11</f>
        <v>우인섭 김규섭 조이레 최민영</v>
      </c>
      <c r="D21" s="149"/>
      <c r="E21" s="150"/>
      <c r="F21" s="148" t="str">
        <f>[22]결승기록지!$C$12</f>
        <v>주예찬 김동욱 박상민 유강현</v>
      </c>
      <c r="G21" s="149"/>
      <c r="H21" s="150"/>
      <c r="I21" s="148" t="str">
        <f>[22]결승기록지!$C$13</f>
        <v>김유빈 오민석 한병렬 김유준</v>
      </c>
      <c r="J21" s="149"/>
      <c r="K21" s="150"/>
      <c r="L21" s="148" t="str">
        <f>[22]결승기록지!$C$14</f>
        <v>이동인 이동호 조 성 안희성</v>
      </c>
      <c r="M21" s="149"/>
      <c r="N21" s="150"/>
      <c r="O21" s="148" t="str">
        <f>[22]결승기록지!$C$15</f>
        <v>김채민 신현서 배문철 이예찬</v>
      </c>
      <c r="P21" s="149"/>
      <c r="Q21" s="150"/>
      <c r="R21" s="148" t="str">
        <f>[22]결승기록지!$C$16</f>
        <v>정해성 김석현 노호진 배지훈</v>
      </c>
      <c r="S21" s="149"/>
      <c r="T21" s="150"/>
      <c r="U21" s="148"/>
      <c r="V21" s="149"/>
      <c r="W21" s="150"/>
      <c r="X21" s="148"/>
      <c r="Y21" s="149"/>
      <c r="Z21" s="150"/>
    </row>
    <row r="22" spans="1:29" s="46" customFormat="1" ht="13.5" customHeight="1">
      <c r="A22" s="102">
        <v>3</v>
      </c>
      <c r="B22" s="15" t="s">
        <v>95</v>
      </c>
      <c r="C22" s="100" t="str">
        <f>[23]높이!$C$11</f>
        <v>정재인</v>
      </c>
      <c r="D22" s="45" t="str">
        <f>[23]높이!$E$11</f>
        <v>전라중</v>
      </c>
      <c r="E22" s="103" t="str">
        <f>[23]높이!$F$11</f>
        <v>1.84</v>
      </c>
      <c r="F22" s="100" t="str">
        <f>[23]높이!$C$12</f>
        <v>윤서준</v>
      </c>
      <c r="G22" s="45" t="str">
        <f>[23]높이!$E$12</f>
        <v>대전송촌중</v>
      </c>
      <c r="H22" s="103" t="str">
        <f>[23]높이!$F$12</f>
        <v>1.81</v>
      </c>
      <c r="I22" s="100" t="str">
        <f>[23]높이!$C$13</f>
        <v>장진호</v>
      </c>
      <c r="J22" s="45" t="str">
        <f>[23]높이!$E$13</f>
        <v>강원체육중</v>
      </c>
      <c r="K22" s="103" t="str">
        <f>[23]높이!$F$13</f>
        <v>1.81</v>
      </c>
      <c r="L22" s="100" t="str">
        <f>[23]높이!$C$14</f>
        <v>이재호</v>
      </c>
      <c r="M22" s="100" t="str">
        <f>[23]높이!$E$14</f>
        <v>경기체육중</v>
      </c>
      <c r="N22" s="103" t="str">
        <f>[23]높이!$F$14</f>
        <v>1.81</v>
      </c>
      <c r="O22" s="100" t="str">
        <f>[23]높이!$C$15</f>
        <v>김민혁</v>
      </c>
      <c r="P22" s="45" t="str">
        <f>[23]높이!$E$15</f>
        <v>묵호중</v>
      </c>
      <c r="Q22" s="103" t="str">
        <f>[23]높이!$F$15</f>
        <v>1.75</v>
      </c>
      <c r="R22" s="100" t="str">
        <f>[23]높이!$C$16</f>
        <v>김재민</v>
      </c>
      <c r="S22" s="45" t="str">
        <f>[23]높이!$E$16</f>
        <v>대구체육중</v>
      </c>
      <c r="T22" s="104" t="str">
        <f>[23]높이!$F$16</f>
        <v>1.65</v>
      </c>
      <c r="U22" s="100" t="str">
        <f>[23]높이!$C$17</f>
        <v>최진우</v>
      </c>
      <c r="V22" s="45" t="str">
        <f>[23]높이!$E$17</f>
        <v>울산스포츠과학중</v>
      </c>
      <c r="W22" s="104" t="str">
        <f>[23]높이!$F$17</f>
        <v>1.65</v>
      </c>
      <c r="X22" s="100" t="str">
        <f>[23]높이!$C$18</f>
        <v>이재윤</v>
      </c>
      <c r="Y22" s="45" t="str">
        <f>[23]높이!$E$18</f>
        <v>대흥중</v>
      </c>
      <c r="Z22" s="105" t="str">
        <f>[23]높이!$F$18</f>
        <v>1.60</v>
      </c>
      <c r="AA22" s="49"/>
      <c r="AB22" s="49"/>
      <c r="AC22" s="49"/>
    </row>
    <row r="23" spans="1:29" s="46" customFormat="1" ht="13.5" customHeight="1">
      <c r="A23" s="54">
        <v>1</v>
      </c>
      <c r="B23" s="15" t="s">
        <v>96</v>
      </c>
      <c r="C23" s="106" t="str">
        <f>[23]장대!$C$11</f>
        <v>권용현</v>
      </c>
      <c r="D23" s="107" t="str">
        <f>[23]장대!$E$11</f>
        <v>부산대청중</v>
      </c>
      <c r="E23" s="108" t="str">
        <f>[23]장대!$F$11</f>
        <v>3.80</v>
      </c>
      <c r="F23" s="106" t="str">
        <f>[23]장대!$C$12</f>
        <v>김채민</v>
      </c>
      <c r="G23" s="107" t="str">
        <f>[23]장대!$E$12</f>
        <v>경기체육중</v>
      </c>
      <c r="H23" s="108" t="str">
        <f>[23]장대!$F$12</f>
        <v>3.80</v>
      </c>
      <c r="I23" s="106" t="str">
        <f>[23]장대!$C$13</f>
        <v>이성민</v>
      </c>
      <c r="J23" s="107" t="str">
        <f>[23]장대!$E$13</f>
        <v>부산대청중</v>
      </c>
      <c r="K23" s="108" t="str">
        <f>[23]장대!$F$13</f>
        <v>3.60</v>
      </c>
      <c r="L23" s="106" t="str">
        <f>[23]장대!$C$14</f>
        <v>윤하진</v>
      </c>
      <c r="M23" s="107" t="str">
        <f>[23]장대!$E$14</f>
        <v>경기체육중</v>
      </c>
      <c r="N23" s="108" t="str">
        <f>[23]장대!$F$14</f>
        <v>3.20</v>
      </c>
      <c r="O23" s="106" t="str">
        <f>[23]장대!$C$15</f>
        <v>이수민</v>
      </c>
      <c r="P23" s="107" t="str">
        <f>[23]장대!$E$15</f>
        <v>대전체육중</v>
      </c>
      <c r="Q23" s="108" t="str">
        <f>[23]장대!$F$15</f>
        <v>2.80</v>
      </c>
      <c r="R23" s="106" t="str">
        <f>[23]장대!$C$16</f>
        <v>김도윤</v>
      </c>
      <c r="S23" s="107" t="str">
        <f>[23]장대!$E$16</f>
        <v>울산스포츠과학중</v>
      </c>
      <c r="T23" s="108" t="str">
        <f>[23]장대!$F$16</f>
        <v>2.80</v>
      </c>
      <c r="U23" s="106"/>
      <c r="V23" s="107"/>
      <c r="W23" s="109"/>
      <c r="X23" s="106"/>
      <c r="Y23" s="107"/>
      <c r="Z23" s="109"/>
      <c r="AA23" s="49"/>
      <c r="AB23" s="49"/>
      <c r="AC23" s="49"/>
    </row>
    <row r="24" spans="1:29" s="46" customFormat="1" ht="13.5" customHeight="1">
      <c r="A24" s="153">
        <v>1</v>
      </c>
      <c r="B24" s="14" t="s">
        <v>97</v>
      </c>
      <c r="C24" s="110" t="str">
        <f>[23]멀리!$C$11</f>
        <v>최성화</v>
      </c>
      <c r="D24" s="111" t="str">
        <f>[23]멀리!$E$11</f>
        <v>전남체육중</v>
      </c>
      <c r="E24" s="112" t="str">
        <f>[23]멀리!$F$11</f>
        <v>6.75</v>
      </c>
      <c r="F24" s="110" t="str">
        <f>[23]멀리!$C$12</f>
        <v>이경민</v>
      </c>
      <c r="G24" s="111" t="str">
        <f>[23]멀리!$E$12</f>
        <v>광양백운중</v>
      </c>
      <c r="H24" s="112" t="str">
        <f>[23]멀리!$F$12</f>
        <v>6.61</v>
      </c>
      <c r="I24" s="110" t="str">
        <f>[23]멀리!$C$13</f>
        <v>임상민</v>
      </c>
      <c r="J24" s="111" t="str">
        <f>[23]멀리!$E$13</f>
        <v>경북체육중</v>
      </c>
      <c r="K24" s="112" t="str">
        <f>[23]멀리!$F$13</f>
        <v>6.25</v>
      </c>
      <c r="L24" s="110" t="str">
        <f>[23]멀리!$C$14</f>
        <v>김선민</v>
      </c>
      <c r="M24" s="111" t="str">
        <f>[23]멀리!$E$14</f>
        <v>논산중</v>
      </c>
      <c r="N24" s="112" t="str">
        <f>[23]멀리!$F$14</f>
        <v>6.23</v>
      </c>
      <c r="O24" s="110" t="str">
        <f>[23]멀리!$C$15</f>
        <v>천영수</v>
      </c>
      <c r="P24" s="111" t="str">
        <f>[23]멀리!$E$15</f>
        <v>대전송촌중</v>
      </c>
      <c r="Q24" s="112" t="str">
        <f>[23]멀리!$F$15</f>
        <v>6.23</v>
      </c>
      <c r="R24" s="110" t="str">
        <f>[23]멀리!$C$16</f>
        <v>장예찬</v>
      </c>
      <c r="S24" s="111" t="str">
        <f>[23]멀리!$E$16</f>
        <v>순천금당중</v>
      </c>
      <c r="T24" s="112" t="str">
        <f>[23]멀리!$F$16</f>
        <v>6.02</v>
      </c>
      <c r="U24" s="110" t="str">
        <f>[23]멀리!$C$17</f>
        <v>김동주</v>
      </c>
      <c r="V24" s="111" t="str">
        <f>[23]멀리!$E$17</f>
        <v>점촌중</v>
      </c>
      <c r="W24" s="113" t="str">
        <f>[23]멀리!$F$17</f>
        <v>6.02</v>
      </c>
      <c r="X24" s="110" t="str">
        <f>[23]멀리!$C$18</f>
        <v>맹재연</v>
      </c>
      <c r="Y24" s="111" t="str">
        <f>[23]멀리!$E$18</f>
        <v>강원체육중</v>
      </c>
      <c r="Z24" s="114" t="str">
        <f>[23]멀리!$F$18</f>
        <v>5.97</v>
      </c>
    </row>
    <row r="25" spans="1:29" s="46" customFormat="1" ht="13.5" customHeight="1">
      <c r="A25" s="153"/>
      <c r="B25" s="13" t="s">
        <v>83</v>
      </c>
      <c r="C25" s="115"/>
      <c r="D25" s="116" t="str">
        <f>[23]멀리!$G$11</f>
        <v>+0.7</v>
      </c>
      <c r="E25" s="117"/>
      <c r="F25" s="115"/>
      <c r="G25" s="116" t="str">
        <f>[23]멀리!$G$12</f>
        <v>+0.3</v>
      </c>
      <c r="H25" s="117"/>
      <c r="I25" s="115"/>
      <c r="J25" s="116" t="str">
        <f>[23]멀리!$G$13</f>
        <v>+0.4</v>
      </c>
      <c r="K25" s="117"/>
      <c r="L25" s="115"/>
      <c r="M25" s="116" t="str">
        <f>[23]멀리!$G$14</f>
        <v>+0.3</v>
      </c>
      <c r="N25" s="117"/>
      <c r="O25" s="115"/>
      <c r="P25" s="116" t="str">
        <f>[23]멀리!$G$15</f>
        <v>-0.1</v>
      </c>
      <c r="Q25" s="117"/>
      <c r="R25" s="115"/>
      <c r="S25" s="116" t="str">
        <f>[23]멀리!$G$16</f>
        <v>+0.7</v>
      </c>
      <c r="T25" s="117"/>
      <c r="U25" s="115"/>
      <c r="V25" s="116" t="str">
        <f>[23]멀리!$G$17</f>
        <v>+0.4</v>
      </c>
      <c r="W25" s="117"/>
      <c r="X25" s="115"/>
      <c r="Y25" s="116" t="str">
        <f>[23]멀리!$G$18</f>
        <v>+0.8</v>
      </c>
      <c r="Z25" s="118"/>
    </row>
    <row r="26" spans="1:29" s="46" customFormat="1" ht="13.5" customHeight="1">
      <c r="A26" s="153">
        <v>5</v>
      </c>
      <c r="B26" s="14" t="s">
        <v>98</v>
      </c>
      <c r="C26" s="20" t="str">
        <f>[23]세단!$C$11</f>
        <v>천영수</v>
      </c>
      <c r="D26" s="21" t="str">
        <f>[23]세단!$E$11</f>
        <v>대전송촌중</v>
      </c>
      <c r="E26" s="22" t="str">
        <f>[23]세단!$F$11</f>
        <v>13.68</v>
      </c>
      <c r="F26" s="20" t="str">
        <f>[23]세단!$C$12</f>
        <v>손준혁</v>
      </c>
      <c r="G26" s="21" t="str">
        <f>[23]세단!$E$12</f>
        <v>대구체육중</v>
      </c>
      <c r="H26" s="22" t="str">
        <f>[23]세단!$F$12</f>
        <v>13.21</v>
      </c>
      <c r="I26" s="20" t="str">
        <f>[23]세단!$C$13</f>
        <v>조승규</v>
      </c>
      <c r="J26" s="21" t="str">
        <f>[23]세단!$E$13</f>
        <v>영해중</v>
      </c>
      <c r="K26" s="22" t="str">
        <f>[23]세단!$F$13</f>
        <v>13.15</v>
      </c>
      <c r="L26" s="20" t="str">
        <f>[23]세단!$C$14</f>
        <v>장지승</v>
      </c>
      <c r="M26" s="21" t="str">
        <f>[23]세단!$E$14</f>
        <v>전남체육중</v>
      </c>
      <c r="N26" s="22" t="str">
        <f>[23]세단!$F$14</f>
        <v>12.82</v>
      </c>
      <c r="O26" s="20" t="str">
        <f>[23]세단!$C$15</f>
        <v>신재혁</v>
      </c>
      <c r="P26" s="21" t="str">
        <f>[23]세단!$E$15</f>
        <v>임천중</v>
      </c>
      <c r="Q26" s="22" t="str">
        <f>[23]세단!$F$15</f>
        <v>12.69</v>
      </c>
      <c r="R26" s="20" t="str">
        <f>[23]세단!$C$16</f>
        <v>김동주</v>
      </c>
      <c r="S26" s="21" t="str">
        <f>[23]세단!$E$16</f>
        <v>점촌중</v>
      </c>
      <c r="T26" s="22" t="str">
        <f>[23]세단!$F$16</f>
        <v>12.53</v>
      </c>
      <c r="U26" s="20" t="str">
        <f>[23]세단!$C$17</f>
        <v>김현종</v>
      </c>
      <c r="V26" s="21" t="str">
        <f>[23]세단!$E$17</f>
        <v>광명북중</v>
      </c>
      <c r="W26" s="22" t="str">
        <f>[23]세단!$F$17</f>
        <v>12.02</v>
      </c>
      <c r="X26" s="20" t="str">
        <f>[23]세단!$C$18</f>
        <v>송교혁</v>
      </c>
      <c r="Y26" s="21" t="str">
        <f>[23]세단!$E$18</f>
        <v>동명중</v>
      </c>
      <c r="Z26" s="22" t="str">
        <f>[23]세단!$F$18</f>
        <v>11.89</v>
      </c>
    </row>
    <row r="27" spans="1:29" s="46" customFormat="1" ht="13.5" customHeight="1">
      <c r="A27" s="153"/>
      <c r="B27" s="13" t="s">
        <v>83</v>
      </c>
      <c r="C27" s="42"/>
      <c r="D27" s="43" t="str">
        <f>[23]세단!$G$11</f>
        <v>0.7</v>
      </c>
      <c r="E27" s="44"/>
      <c r="F27" s="42"/>
      <c r="G27" s="43" t="str">
        <f>[23]세단!$G$12</f>
        <v>0.7</v>
      </c>
      <c r="H27" s="44"/>
      <c r="I27" s="42"/>
      <c r="J27" s="43" t="str">
        <f>[23]세단!$G$13</f>
        <v>0.9</v>
      </c>
      <c r="K27" s="44"/>
      <c r="L27" s="42"/>
      <c r="M27" s="43" t="str">
        <f>[23]세단!$G$14</f>
        <v>0.6</v>
      </c>
      <c r="N27" s="44"/>
      <c r="O27" s="42"/>
      <c r="P27" s="43" t="str">
        <f>[23]세단!$G$15</f>
        <v>1.8</v>
      </c>
      <c r="Q27" s="44"/>
      <c r="R27" s="42"/>
      <c r="S27" s="43" t="str">
        <f>[23]세단!$G$16</f>
        <v>1.3</v>
      </c>
      <c r="T27" s="44"/>
      <c r="U27" s="42"/>
      <c r="V27" s="43" t="str">
        <f>[23]세단!$G$17</f>
        <v>1.6</v>
      </c>
      <c r="W27" s="44"/>
      <c r="X27" s="42"/>
      <c r="Y27" s="43" t="str">
        <f>[23]세단!$G$18</f>
        <v>0.7</v>
      </c>
      <c r="Z27" s="44"/>
    </row>
    <row r="28" spans="1:29" s="46" customFormat="1" ht="13.5" customHeight="1">
      <c r="A28" s="53">
        <v>2</v>
      </c>
      <c r="B28" s="15" t="s">
        <v>99</v>
      </c>
      <c r="C28" s="17" t="str">
        <f>[23]포환!$C$11</f>
        <v>김현민</v>
      </c>
      <c r="D28" s="18" t="str">
        <f>[23]포환!$E$11</f>
        <v>거제중앙중</v>
      </c>
      <c r="E28" s="19" t="str">
        <f>[23]포환!$F$11</f>
        <v>17.85</v>
      </c>
      <c r="F28" s="17" t="str">
        <f>[23]포환!$C$12</f>
        <v>서승우</v>
      </c>
      <c r="G28" s="18" t="str">
        <f>[23]포환!$E$12</f>
        <v>동주중</v>
      </c>
      <c r="H28" s="19" t="str">
        <f>[23]포환!$F$12</f>
        <v>17.32</v>
      </c>
      <c r="I28" s="17" t="str">
        <f>[23]포환!$C$13</f>
        <v>채지훈</v>
      </c>
      <c r="J28" s="18" t="str">
        <f>[23]포환!$E$13</f>
        <v>전남체육중</v>
      </c>
      <c r="K28" s="19" t="str">
        <f>[23]포환!$F$13</f>
        <v>16.57</v>
      </c>
      <c r="L28" s="17" t="str">
        <f>[23]포환!$C$14</f>
        <v>김호현</v>
      </c>
      <c r="M28" s="18" t="str">
        <f>[23]포환!$E$14</f>
        <v>강원체육중</v>
      </c>
      <c r="N28" s="19" t="str">
        <f>[23]포환!$F$14</f>
        <v>16.49</v>
      </c>
      <c r="O28" s="17" t="str">
        <f>[23]포환!$C$15</f>
        <v>최형재</v>
      </c>
      <c r="P28" s="18" t="str">
        <f>[23]포환!$E$15</f>
        <v>인천당하중</v>
      </c>
      <c r="Q28" s="19" t="str">
        <f>[23]포환!$F$15</f>
        <v>15.60</v>
      </c>
      <c r="R28" s="17" t="str">
        <f>[23]포환!$C$16</f>
        <v>서우진</v>
      </c>
      <c r="S28" s="18" t="str">
        <f>[23]포환!$E$16</f>
        <v>경기송운중</v>
      </c>
      <c r="T28" s="19" t="str">
        <f>[23]포환!$F$16</f>
        <v>14.76</v>
      </c>
      <c r="U28" s="17" t="str">
        <f>[23]포환!$C$17</f>
        <v>홍민기</v>
      </c>
      <c r="V28" s="18" t="str">
        <f>[23]포환!$E$17</f>
        <v>삼성중</v>
      </c>
      <c r="W28" s="19" t="str">
        <f>[23]포환!$F$17</f>
        <v>13.77</v>
      </c>
      <c r="X28" s="17" t="str">
        <f>[23]포환!$C$18</f>
        <v>고민호</v>
      </c>
      <c r="Y28" s="18" t="str">
        <f>[23]포환!$E$18</f>
        <v>익산지원중</v>
      </c>
      <c r="Z28" s="19" t="str">
        <f>[23]포환!$F$18</f>
        <v>12.70</v>
      </c>
    </row>
    <row r="29" spans="1:29" s="46" customFormat="1" ht="13.5" customHeight="1">
      <c r="A29" s="53">
        <v>2</v>
      </c>
      <c r="B29" s="15" t="s">
        <v>100</v>
      </c>
      <c r="C29" s="17" t="str">
        <f>[23]원반!$C$11</f>
        <v>김광섭</v>
      </c>
      <c r="D29" s="18" t="str">
        <f>[23]원반!$E$11</f>
        <v>점촌중</v>
      </c>
      <c r="E29" s="19" t="str">
        <f>[23]원반!$F$11</f>
        <v>53.22</v>
      </c>
      <c r="F29" s="17" t="str">
        <f>[23]원반!$C$12</f>
        <v>조병욱</v>
      </c>
      <c r="G29" s="18" t="str">
        <f>[23]원반!$E$12</f>
        <v>충주중</v>
      </c>
      <c r="H29" s="19" t="str">
        <f>[23]원반!$F$12</f>
        <v>52.83</v>
      </c>
      <c r="I29" s="17" t="str">
        <f>[23]원반!$C$13</f>
        <v>장재덕</v>
      </c>
      <c r="J29" s="18" t="str">
        <f>[23]원반!$E$13</f>
        <v>영주중</v>
      </c>
      <c r="K29" s="19" t="str">
        <f>[23]원반!$F$13</f>
        <v>51.58</v>
      </c>
      <c r="L29" s="17" t="str">
        <f>[23]원반!$C$14</f>
        <v>박주형</v>
      </c>
      <c r="M29" s="18" t="str">
        <f>[23]원반!$E$14</f>
        <v>백운중</v>
      </c>
      <c r="N29" s="19" t="str">
        <f>[23]원반!$F$14</f>
        <v>50.05</v>
      </c>
      <c r="O29" s="17" t="str">
        <f>[23]원반!$C$15</f>
        <v>최완재</v>
      </c>
      <c r="P29" s="18" t="str">
        <f>[23]원반!$E$15</f>
        <v>인천당하중</v>
      </c>
      <c r="Q29" s="19" t="str">
        <f>[23]원반!$F$15</f>
        <v>49.88</v>
      </c>
      <c r="R29" s="17" t="str">
        <f>[23]원반!$C$16</f>
        <v>이정현</v>
      </c>
      <c r="S29" s="18" t="str">
        <f>[23]원반!$E$16</f>
        <v>남원중</v>
      </c>
      <c r="T29" s="19" t="str">
        <f>[23]원반!$F$16</f>
        <v>48.27</v>
      </c>
      <c r="U29" s="17" t="str">
        <f>[23]원반!$C$17</f>
        <v>이민우</v>
      </c>
      <c r="V29" s="18" t="str">
        <f>[23]원반!$E$17</f>
        <v>강원체육중</v>
      </c>
      <c r="W29" s="19" t="str">
        <f>[23]원반!$F$17</f>
        <v>45.35</v>
      </c>
      <c r="X29" s="17" t="str">
        <f>[23]원반!$C$18</f>
        <v>이주호</v>
      </c>
      <c r="Y29" s="18" t="str">
        <f>[23]원반!$E$18</f>
        <v>경기용문중</v>
      </c>
      <c r="Z29" s="19" t="str">
        <f>[23]원반!$F$18</f>
        <v>43.23</v>
      </c>
    </row>
    <row r="30" spans="1:29" s="46" customFormat="1" ht="13.5" customHeight="1">
      <c r="A30" s="53">
        <v>3</v>
      </c>
      <c r="B30" s="15" t="s">
        <v>51</v>
      </c>
      <c r="C30" s="17" t="str">
        <f>[23]투창!$C$11</f>
        <v>천상진</v>
      </c>
      <c r="D30" s="18" t="str">
        <f>[23]투창!$E$11</f>
        <v>동주중</v>
      </c>
      <c r="E30" s="19" t="str">
        <f>[23]투창!$F$11</f>
        <v>58.68</v>
      </c>
      <c r="F30" s="17" t="str">
        <f>[23]투창!$C$12</f>
        <v>한재용</v>
      </c>
      <c r="G30" s="18" t="str">
        <f>[23]투창!$E$12</f>
        <v>천안오성중</v>
      </c>
      <c r="H30" s="119" t="str">
        <f>[23]투창!$F$12</f>
        <v>58.14</v>
      </c>
      <c r="I30" s="17" t="str">
        <f>[23]투창!$C$13</f>
        <v>김세환</v>
      </c>
      <c r="J30" s="18" t="str">
        <f>[23]투창!$E$13</f>
        <v>강원체육중</v>
      </c>
      <c r="K30" s="19" t="str">
        <f>[23]투창!$F$13</f>
        <v>56.02</v>
      </c>
      <c r="L30" s="17" t="str">
        <f>[23]투창!$C$14</f>
        <v>이재서</v>
      </c>
      <c r="M30" s="18" t="str">
        <f>[23]투창!$E$14</f>
        <v>계림중</v>
      </c>
      <c r="N30" s="19" t="str">
        <f>[23]투창!$F$14</f>
        <v>54.53</v>
      </c>
      <c r="O30" s="17" t="str">
        <f>[23]투창!$C$15</f>
        <v>양현욱</v>
      </c>
      <c r="P30" s="18" t="str">
        <f>[23]투창!$E$15</f>
        <v>조치원중</v>
      </c>
      <c r="Q30" s="19" t="str">
        <f>[23]투창!$F$15</f>
        <v>53.74</v>
      </c>
      <c r="R30" s="17" t="str">
        <f>[23]투창!$C$16</f>
        <v>강웅비</v>
      </c>
      <c r="S30" s="18" t="str">
        <f>[23]투창!$E$16</f>
        <v>전남체육중</v>
      </c>
      <c r="T30" s="19" t="str">
        <f>[23]투창!$F$16</f>
        <v>47.83</v>
      </c>
      <c r="U30" s="17" t="str">
        <f>[23]투창!$C$17</f>
        <v>박진호</v>
      </c>
      <c r="V30" s="18" t="str">
        <f>[23]투창!$E$17</f>
        <v>대덕중</v>
      </c>
      <c r="W30" s="19" t="str">
        <f>[23]투창!$F$17</f>
        <v>45.57</v>
      </c>
      <c r="X30" s="17" t="str">
        <f>[23]투창!$C$18</f>
        <v>조재휘</v>
      </c>
      <c r="Y30" s="18" t="str">
        <f>[23]투창!$E$18</f>
        <v>평창중</v>
      </c>
      <c r="Z30" s="19" t="str">
        <f>[23]투창!$F$18</f>
        <v>44.14</v>
      </c>
    </row>
    <row r="31" spans="1:29" s="46" customFormat="1" ht="13.5" customHeight="1">
      <c r="A31" s="53">
        <v>4</v>
      </c>
      <c r="B31" s="15" t="s">
        <v>101</v>
      </c>
      <c r="C31" s="17" t="str">
        <f>'[23]5종경기'!$C$11</f>
        <v>윤서준</v>
      </c>
      <c r="D31" s="18" t="str">
        <f>'[23]5종경기'!$E$11</f>
        <v>대전송촌중</v>
      </c>
      <c r="E31" s="19" t="str">
        <f>'[23]5종경기'!$F$11</f>
        <v>2,892점</v>
      </c>
      <c r="F31" s="17" t="str">
        <f>'[23]5종경기'!$C$12</f>
        <v>문세훈</v>
      </c>
      <c r="G31" s="18" t="str">
        <f>'[23]5종경기'!$E$12</f>
        <v>동방중</v>
      </c>
      <c r="H31" s="19" t="str">
        <f>'[23]5종경기'!$F$12</f>
        <v>2,418점</v>
      </c>
      <c r="I31" s="17" t="str">
        <f>'[23]5종경기'!$C$13</f>
        <v>김태형</v>
      </c>
      <c r="J31" s="18" t="str">
        <f>'[23]5종경기'!$E$13</f>
        <v>월촌중</v>
      </c>
      <c r="K31" s="19" t="str">
        <f>'[23]5종경기'!$F$13</f>
        <v>1,957점</v>
      </c>
      <c r="L31" s="17" t="str">
        <f>'[23]5종경기'!$C$14</f>
        <v>이효원</v>
      </c>
      <c r="M31" s="18" t="str">
        <f>'[23]5종경기'!$E$14</f>
        <v>경기체육중</v>
      </c>
      <c r="N31" s="19" t="str">
        <f>'[23]5종경기'!$F$14</f>
        <v>1,911점</v>
      </c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</row>
    <row r="32" spans="1:29" s="46" customFormat="1" ht="13.5" customHeight="1">
      <c r="A32" s="56"/>
      <c r="B32" s="34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9" customFormat="1" ht="14.25" customHeight="1">
      <c r="A33" s="56"/>
      <c r="B33" s="11" t="s">
        <v>37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6"/>
    </row>
    <row r="35" spans="1:26">
      <c r="A35" s="56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6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5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32" max="32" width="6.77734375" customWidth="1"/>
    <col min="33" max="34" width="8.88671875" hidden="1" customWidth="1"/>
  </cols>
  <sheetData>
    <row r="1" spans="1:26">
      <c r="A1" s="54"/>
    </row>
    <row r="2" spans="1:26" s="9" customFormat="1" ht="45" customHeight="1" thickBot="1">
      <c r="A2" s="54"/>
      <c r="B2" s="10"/>
      <c r="C2" s="10"/>
      <c r="D2" s="10"/>
      <c r="E2" s="144" t="s">
        <v>57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51" t="s">
        <v>14</v>
      </c>
      <c r="V2" s="51"/>
      <c r="W2" s="51"/>
      <c r="X2" s="51"/>
      <c r="Y2" s="51"/>
      <c r="Z2" s="51"/>
    </row>
    <row r="3" spans="1:26" s="9" customFormat="1" ht="14.25" thickTop="1">
      <c r="A3" s="55"/>
      <c r="B3" s="152" t="s">
        <v>102</v>
      </c>
      <c r="C3" s="152"/>
      <c r="D3" s="10"/>
      <c r="E3" s="10"/>
      <c r="F3" s="147" t="s">
        <v>58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4"/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4.25" thickBot="1">
      <c r="A6" s="53"/>
      <c r="B6" s="6" t="s">
        <v>15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46" customFormat="1" ht="13.5" customHeight="1" thickTop="1">
      <c r="A7" s="153">
        <v>1</v>
      </c>
      <c r="B7" s="12" t="s">
        <v>12</v>
      </c>
      <c r="C7" s="25" t="str">
        <f>[24]결승기록지!$C$11</f>
        <v>김태연</v>
      </c>
      <c r="D7" s="26" t="str">
        <f>[24]결승기록지!$E$11</f>
        <v>인화여자중</v>
      </c>
      <c r="E7" s="27" t="str">
        <f>[24]결승기록지!$F$11</f>
        <v>12.40</v>
      </c>
      <c r="F7" s="25" t="str">
        <f>[24]결승기록지!$C$12</f>
        <v>허찬유</v>
      </c>
      <c r="G7" s="26" t="str">
        <f>[24]결승기록지!$E$12</f>
        <v>경명여자중</v>
      </c>
      <c r="H7" s="27" t="str">
        <f>[24]결승기록지!$F$12</f>
        <v>12.67</v>
      </c>
      <c r="I7" s="25" t="str">
        <f>[24]결승기록지!$C$13</f>
        <v>최희진</v>
      </c>
      <c r="J7" s="26" t="str">
        <f>[24]결승기록지!$E$13</f>
        <v>부원여자중</v>
      </c>
      <c r="K7" s="27" t="str">
        <f>[24]결승기록지!$F$13</f>
        <v>12.68</v>
      </c>
      <c r="L7" s="25" t="str">
        <f>[24]결승기록지!$C$14</f>
        <v>조수진</v>
      </c>
      <c r="M7" s="26" t="str">
        <f>[24]결승기록지!$E$14</f>
        <v>울산스포츠과학중</v>
      </c>
      <c r="N7" s="27" t="str">
        <f>[24]결승기록지!$F$14</f>
        <v>12.74</v>
      </c>
      <c r="O7" s="25" t="str">
        <f>[24]결승기록지!$C$15</f>
        <v>김민경</v>
      </c>
      <c r="P7" s="26" t="str">
        <f>[24]결승기록지!$E$15</f>
        <v>경기체육중</v>
      </c>
      <c r="Q7" s="27" t="str">
        <f>[24]결승기록지!$F$15</f>
        <v>12.90</v>
      </c>
      <c r="R7" s="25" t="str">
        <f>[24]결승기록지!$C$16</f>
        <v>이경민</v>
      </c>
      <c r="S7" s="26" t="str">
        <f>[24]결승기록지!$E$16</f>
        <v>원주여자중</v>
      </c>
      <c r="T7" s="27" t="str">
        <f>[24]결승기록지!$F$16</f>
        <v>12.94</v>
      </c>
      <c r="U7" s="25"/>
      <c r="V7" s="26"/>
      <c r="W7" s="27"/>
      <c r="X7" s="35"/>
      <c r="Y7" s="36"/>
      <c r="Z7" s="37"/>
    </row>
    <row r="8" spans="1:26" s="46" customFormat="1" ht="13.5" customHeight="1">
      <c r="A8" s="153"/>
      <c r="B8" s="13" t="s">
        <v>16</v>
      </c>
      <c r="C8" s="64"/>
      <c r="D8" s="28" t="str">
        <f>[25]결승기록지!$G$8</f>
        <v>+0.4</v>
      </c>
      <c r="E8" s="65"/>
      <c r="F8" s="65"/>
      <c r="G8" s="65"/>
      <c r="H8" s="120"/>
      <c r="I8" s="65"/>
      <c r="J8" s="65"/>
      <c r="K8" s="65"/>
      <c r="L8" s="65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46" customFormat="1" ht="13.5" customHeight="1">
      <c r="A9" s="153">
        <v>2</v>
      </c>
      <c r="B9" s="14" t="s">
        <v>18</v>
      </c>
      <c r="C9" s="35" t="str">
        <f>[26]결승기록지!$C$11</f>
        <v>김지원</v>
      </c>
      <c r="D9" s="36" t="str">
        <f>[26]결승기록지!$E$11</f>
        <v>인화여자중</v>
      </c>
      <c r="E9" s="37" t="str">
        <f>[26]결승기록지!$F$11</f>
        <v>25.09</v>
      </c>
      <c r="F9" s="35" t="str">
        <f>[26]결승기록지!$C$12</f>
        <v>박다윤</v>
      </c>
      <c r="G9" s="36" t="str">
        <f>[26]결승기록지!$E$12</f>
        <v>가좌여자중</v>
      </c>
      <c r="H9" s="37" t="str">
        <f>[26]결승기록지!$F$12</f>
        <v>25.44</v>
      </c>
      <c r="I9" s="35" t="str">
        <f>[26]결승기록지!$C$13</f>
        <v>이승은</v>
      </c>
      <c r="J9" s="36" t="str">
        <f>[26]결승기록지!$E$13</f>
        <v>영해중</v>
      </c>
      <c r="K9" s="37" t="str">
        <f>[26]결승기록지!$F$13</f>
        <v>25.88</v>
      </c>
      <c r="L9" s="35" t="str">
        <f>[26]결승기록지!$C$14</f>
        <v>양혜령</v>
      </c>
      <c r="M9" s="36" t="str">
        <f>[26]결승기록지!$E$14</f>
        <v>조치원여자중</v>
      </c>
      <c r="N9" s="37" t="str">
        <f>[26]결승기록지!$F$14</f>
        <v>25.99</v>
      </c>
      <c r="O9" s="35" t="str">
        <f>[26]결승기록지!$C$15</f>
        <v>김유진</v>
      </c>
      <c r="P9" s="36" t="str">
        <f>[26]결승기록지!$E$15</f>
        <v>언남중</v>
      </c>
      <c r="Q9" s="37" t="str">
        <f>[26]결승기록지!$F$15</f>
        <v>26.57</v>
      </c>
      <c r="R9" s="35" t="str">
        <f>[26]결승기록지!$C$16</f>
        <v>이경민</v>
      </c>
      <c r="S9" s="36" t="str">
        <f>[26]결승기록지!$E$16</f>
        <v>원주여자중</v>
      </c>
      <c r="T9" s="37" t="str">
        <f>[26]결승기록지!$F$16</f>
        <v>26.70</v>
      </c>
      <c r="U9" s="35"/>
      <c r="V9" s="36"/>
      <c r="W9" s="37"/>
      <c r="X9" s="35"/>
      <c r="Y9" s="36"/>
      <c r="Z9" s="37"/>
    </row>
    <row r="10" spans="1:26" s="46" customFormat="1" ht="13.5" customHeight="1">
      <c r="A10" s="153"/>
      <c r="B10" s="13" t="s">
        <v>16</v>
      </c>
      <c r="C10" s="38"/>
      <c r="D10" s="39" t="str">
        <f>[26]결승기록지!$G$8</f>
        <v>+2.5</v>
      </c>
      <c r="E10" s="99" t="s">
        <v>62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6" customFormat="1" ht="13.5" customHeight="1">
      <c r="A11" s="53">
        <v>3</v>
      </c>
      <c r="B11" s="15" t="s">
        <v>39</v>
      </c>
      <c r="C11" s="17" t="str">
        <f>[27]결승기록지!$C$11</f>
        <v>박다윤</v>
      </c>
      <c r="D11" s="18" t="str">
        <f>[27]결승기록지!$E$11</f>
        <v>가좌여자중</v>
      </c>
      <c r="E11" s="19" t="str">
        <f>[27]결승기록지!$F$11</f>
        <v>59.90</v>
      </c>
      <c r="F11" s="17" t="str">
        <f>[27]결승기록지!$C$12</f>
        <v>김유진</v>
      </c>
      <c r="G11" s="18" t="str">
        <f>[27]결승기록지!$E$12</f>
        <v>언남중</v>
      </c>
      <c r="H11" s="19" t="str">
        <f>[27]결승기록지!$F$12</f>
        <v>1:00.38</v>
      </c>
      <c r="I11" s="17" t="str">
        <f>[27]결승기록지!$C$13</f>
        <v>양예빈</v>
      </c>
      <c r="J11" s="18" t="str">
        <f>[27]결승기록지!$E$13</f>
        <v>계룡중</v>
      </c>
      <c r="K11" s="19" t="str">
        <f>[27]결승기록지!$F$13</f>
        <v>1:01.03</v>
      </c>
      <c r="L11" s="17" t="str">
        <f>[27]결승기록지!$C$14</f>
        <v>장세빈</v>
      </c>
      <c r="M11" s="18" t="str">
        <f>[27]결승기록지!$E$14</f>
        <v>광양백운중</v>
      </c>
      <c r="N11" s="19" t="str">
        <f>[27]결승기록지!$F$14</f>
        <v>1:03.67</v>
      </c>
      <c r="O11" s="17" t="str">
        <f>[27]결승기록지!$C$15</f>
        <v>박은지</v>
      </c>
      <c r="P11" s="18" t="str">
        <f>[27]결승기록지!$E$15</f>
        <v>충주여자중</v>
      </c>
      <c r="Q11" s="19" t="str">
        <f>[27]결승기록지!$F$15</f>
        <v>1:04.17</v>
      </c>
      <c r="R11" s="17" t="str">
        <f>[27]결승기록지!$C$16</f>
        <v>이지현</v>
      </c>
      <c r="S11" s="18" t="str">
        <f>[27]결승기록지!$E$16</f>
        <v>월배중</v>
      </c>
      <c r="T11" s="19" t="str">
        <f>[27]결승기록지!$F$16</f>
        <v>1:06.23</v>
      </c>
      <c r="U11" s="17"/>
      <c r="V11" s="18"/>
      <c r="W11" s="19"/>
      <c r="X11" s="17"/>
      <c r="Y11" s="18"/>
      <c r="Z11" s="19"/>
    </row>
    <row r="12" spans="1:26" s="46" customFormat="1" ht="13.5" customHeight="1">
      <c r="A12" s="53">
        <v>4</v>
      </c>
      <c r="B12" s="15" t="s">
        <v>19</v>
      </c>
      <c r="C12" s="17" t="str">
        <f>[28]결승기록지!$C$11</f>
        <v>박해진</v>
      </c>
      <c r="D12" s="18" t="str">
        <f>[28]결승기록지!$E$11</f>
        <v>경북성남여자중</v>
      </c>
      <c r="E12" s="57" t="str">
        <f>[28]결승기록지!$F$11</f>
        <v>2:18.12</v>
      </c>
      <c r="F12" s="17" t="str">
        <f>[28]결승기록지!$C$12</f>
        <v>양민경</v>
      </c>
      <c r="G12" s="18" t="str">
        <f>[28]결승기록지!$E$12</f>
        <v>대전구봉중</v>
      </c>
      <c r="H12" s="57" t="str">
        <f>[28]결승기록지!$F$12</f>
        <v>2:24.03</v>
      </c>
      <c r="I12" s="17" t="str">
        <f>[28]결승기록지!$C$13</f>
        <v>노지영</v>
      </c>
      <c r="J12" s="18" t="str">
        <f>[28]결승기록지!$E$13</f>
        <v>원주여자중</v>
      </c>
      <c r="K12" s="57" t="str">
        <f>[28]결승기록지!$F$13</f>
        <v>2:26.97</v>
      </c>
      <c r="L12" s="17" t="str">
        <f>[28]결승기록지!$C$14</f>
        <v>김초희</v>
      </c>
      <c r="M12" s="18" t="str">
        <f>[28]결승기록지!$E$14</f>
        <v>서산여자중</v>
      </c>
      <c r="N12" s="57" t="str">
        <f>[28]결승기록지!$F$14</f>
        <v>2:30.55</v>
      </c>
      <c r="O12" s="17" t="str">
        <f>[28]결승기록지!$C$15</f>
        <v>이채진</v>
      </c>
      <c r="P12" s="18" t="str">
        <f>[28]결승기록지!$E$15</f>
        <v>경명여자중</v>
      </c>
      <c r="Q12" s="57" t="str">
        <f>[28]결승기록지!$F$15</f>
        <v>2:43.90</v>
      </c>
      <c r="R12" s="17" t="str">
        <f>[28]결승기록지!$C$16</f>
        <v>권남희</v>
      </c>
      <c r="S12" s="18" t="str">
        <f>[28]결승기록지!$E$16</f>
        <v>월배중</v>
      </c>
      <c r="T12" s="57" t="str">
        <f>[28]결승기록지!$F$16</f>
        <v>2:57.94</v>
      </c>
      <c r="U12" s="17" t="str">
        <f>[28]결승기록지!$C$17</f>
        <v>박예안</v>
      </c>
      <c r="V12" s="18" t="str">
        <f>[28]결승기록지!$E$17</f>
        <v>광주체육중</v>
      </c>
      <c r="W12" s="57" t="str">
        <f>[28]결승기록지!$F$17</f>
        <v>3:06.04</v>
      </c>
      <c r="X12" s="17"/>
      <c r="Y12" s="18"/>
      <c r="Z12" s="57"/>
    </row>
    <row r="13" spans="1:26" s="46" customFormat="1" ht="13.5" customHeight="1">
      <c r="A13" s="53">
        <v>2</v>
      </c>
      <c r="B13" s="15" t="s">
        <v>40</v>
      </c>
      <c r="C13" s="17" t="str">
        <f>[29]결승기록지!$C$11</f>
        <v>황예린</v>
      </c>
      <c r="D13" s="18" t="str">
        <f>[29]결승기록지!$E$11</f>
        <v>건대부속중</v>
      </c>
      <c r="E13" s="19" t="str">
        <f>[29]결승기록지!$F$11</f>
        <v>4:50.30</v>
      </c>
      <c r="F13" s="17" t="str">
        <f>[29]결승기록지!$C$12</f>
        <v>박해진</v>
      </c>
      <c r="G13" s="18" t="str">
        <f>[29]결승기록지!$E$12</f>
        <v>경북성남여자중</v>
      </c>
      <c r="H13" s="19" t="str">
        <f>[29]결승기록지!$F$12</f>
        <v>4:54.05</v>
      </c>
      <c r="I13" s="17" t="str">
        <f>[29]결승기록지!$C$13</f>
        <v>신한슬</v>
      </c>
      <c r="J13" s="18" t="str">
        <f>[29]결승기록지!$E$13</f>
        <v>경북체육중</v>
      </c>
      <c r="K13" s="121" t="str">
        <f>[29]결승기록지!$F$13</f>
        <v>4:59.24</v>
      </c>
      <c r="L13" s="17" t="str">
        <f>[29]결승기록지!$C$14</f>
        <v>연유빈</v>
      </c>
      <c r="M13" s="18" t="str">
        <f>[29]결승기록지!$E$14</f>
        <v>경북성남여자중</v>
      </c>
      <c r="N13" s="19" t="str">
        <f>[29]결승기록지!$F$14</f>
        <v>5:01.79</v>
      </c>
      <c r="O13" s="17" t="str">
        <f>[29]결승기록지!$C$15</f>
        <v>서은영</v>
      </c>
      <c r="P13" s="18" t="str">
        <f>[29]결승기록지!$E$15</f>
        <v>전남체육중</v>
      </c>
      <c r="Q13" s="19" t="str">
        <f>[29]결승기록지!$F$15</f>
        <v>5:07.76</v>
      </c>
      <c r="R13" s="17" t="str">
        <f>[29]결승기록지!$C$16</f>
        <v>양민경</v>
      </c>
      <c r="S13" s="18" t="str">
        <f>[29]결승기록지!$E$16</f>
        <v>대전구봉중</v>
      </c>
      <c r="T13" s="19" t="str">
        <f>[29]결승기록지!$F$16</f>
        <v>5:08.06</v>
      </c>
      <c r="U13" s="17" t="str">
        <f>[29]결승기록지!$C$17</f>
        <v>김초희</v>
      </c>
      <c r="V13" s="18" t="str">
        <f>[29]결승기록지!$E$17</f>
        <v>서산여자중</v>
      </c>
      <c r="W13" s="19" t="str">
        <f>[29]결승기록지!$F$17</f>
        <v>5:12.26</v>
      </c>
      <c r="X13" s="17" t="str">
        <f>[29]결승기록지!$C$18</f>
        <v>류수영</v>
      </c>
      <c r="Y13" s="18" t="str">
        <f>[29]결승기록지!$E$18</f>
        <v>서산여자중</v>
      </c>
      <c r="Z13" s="121" t="str">
        <f>[29]결승기록지!$F$18</f>
        <v>5:19.57</v>
      </c>
    </row>
    <row r="14" spans="1:26" s="46" customFormat="1" ht="13.5" customHeight="1">
      <c r="A14" s="53">
        <v>4</v>
      </c>
      <c r="B14" s="15" t="s">
        <v>89</v>
      </c>
      <c r="C14" s="17" t="str">
        <f>[30]결승기록지!$C$11</f>
        <v>황예린</v>
      </c>
      <c r="D14" s="18" t="str">
        <f>[30]결승기록지!$E$11</f>
        <v>건대부속중</v>
      </c>
      <c r="E14" s="19" t="str">
        <f>[30]결승기록지!$F$11</f>
        <v>10:15.53</v>
      </c>
      <c r="F14" s="17" t="str">
        <f>[30]결승기록지!$C$12</f>
        <v>신한슬</v>
      </c>
      <c r="G14" s="18" t="str">
        <f>[30]결승기록지!$E$12</f>
        <v>경북체육중</v>
      </c>
      <c r="H14" s="19" t="str">
        <f>[30]결승기록지!$F$12</f>
        <v>10:17.63</v>
      </c>
      <c r="I14" s="17" t="str">
        <f>[30]결승기록지!$C$13</f>
        <v>서은영</v>
      </c>
      <c r="J14" s="18" t="str">
        <f>[30]결승기록지!$E$13</f>
        <v>전남체육중</v>
      </c>
      <c r="K14" s="19" t="str">
        <f>[30]결승기록지!$F$13</f>
        <v>10:31.88</v>
      </c>
      <c r="L14" s="17" t="str">
        <f>[30]결승기록지!$C$14</f>
        <v>이명웅</v>
      </c>
      <c r="M14" s="18" t="str">
        <f>[30]결승기록지!$E$14</f>
        <v>천안오성중</v>
      </c>
      <c r="N14" s="19" t="str">
        <f>[30]결승기록지!$F$14</f>
        <v>10:32.95</v>
      </c>
      <c r="O14" s="17" t="str">
        <f>[30]결승기록지!$C$15</f>
        <v>연유빈</v>
      </c>
      <c r="P14" s="18" t="str">
        <f>[30]결승기록지!$E$15</f>
        <v>경북성남여자중</v>
      </c>
      <c r="Q14" s="19" t="str">
        <f>[30]결승기록지!$F$15</f>
        <v>10:32.95</v>
      </c>
      <c r="R14" s="17" t="str">
        <f>[30]결승기록지!$C$16</f>
        <v>류수영</v>
      </c>
      <c r="S14" s="18" t="str">
        <f>[30]결승기록지!$E$16</f>
        <v>서산여자중</v>
      </c>
      <c r="T14" s="19" t="str">
        <f>[30]결승기록지!$F$16</f>
        <v>11:04.79</v>
      </c>
      <c r="U14" s="17" t="str">
        <f>[30]결승기록지!$C$17</f>
        <v>박미애</v>
      </c>
      <c r="V14" s="18" t="str">
        <f>[30]결승기록지!$E$17</f>
        <v>가좌여자중</v>
      </c>
      <c r="W14" s="19" t="str">
        <f>[30]결승기록지!$F$17</f>
        <v>11:05.44</v>
      </c>
      <c r="X14" s="17" t="str">
        <f>[30]결승기록지!$C$18</f>
        <v>박상희</v>
      </c>
      <c r="Y14" s="18" t="str">
        <f>[30]결승기록지!$E$18</f>
        <v>광주체육중</v>
      </c>
      <c r="Z14" s="19" t="str">
        <f>[30]결승기록지!$F$18</f>
        <v>11:06.52</v>
      </c>
    </row>
    <row r="15" spans="1:26" s="46" customFormat="1" ht="13.5" customHeight="1">
      <c r="A15" s="153">
        <v>2</v>
      </c>
      <c r="B15" s="14" t="s">
        <v>54</v>
      </c>
      <c r="C15" s="20" t="str">
        <f>[31]결승기록지!$C$11</f>
        <v>조수진</v>
      </c>
      <c r="D15" s="21" t="str">
        <f>[31]결승기록지!$E$11</f>
        <v>울산스포츠과학중</v>
      </c>
      <c r="E15" s="22" t="str">
        <f>[31]결승기록지!$F$11</f>
        <v>14.95</v>
      </c>
      <c r="F15" s="20" t="str">
        <f>[31]결승기록지!$C$12</f>
        <v>허찬유</v>
      </c>
      <c r="G15" s="21" t="str">
        <f>[31]결승기록지!$E$12</f>
        <v>경명여자중</v>
      </c>
      <c r="H15" s="22" t="str">
        <f>[31]결승기록지!$F$12</f>
        <v>14.99</v>
      </c>
      <c r="I15" s="20" t="str">
        <f>[31]결승기록지!$C$13</f>
        <v>허성민</v>
      </c>
      <c r="J15" s="21" t="str">
        <f>[31]결승기록지!$E$13</f>
        <v>성산중</v>
      </c>
      <c r="K15" s="22" t="str">
        <f>[31]결승기록지!$F$13</f>
        <v>15.82</v>
      </c>
      <c r="L15" s="20" t="str">
        <f>[31]결승기록지!$C$14</f>
        <v>정연지</v>
      </c>
      <c r="M15" s="21" t="str">
        <f>[31]결승기록지!$E$14</f>
        <v>구월여자중</v>
      </c>
      <c r="N15" s="22" t="str">
        <f>[31]결승기록지!$F$14</f>
        <v>16.22</v>
      </c>
      <c r="O15" s="20" t="str">
        <f>[31]결승기록지!$C$15</f>
        <v>정여진</v>
      </c>
      <c r="P15" s="21" t="str">
        <f>[31]결승기록지!$E$15</f>
        <v>대덕중</v>
      </c>
      <c r="Q15" s="22" t="str">
        <f>[31]결승기록지!$F$15</f>
        <v>16.42</v>
      </c>
      <c r="R15" s="20" t="str">
        <f>[31]결승기록지!$C$16</f>
        <v>권혜은</v>
      </c>
      <c r="S15" s="21" t="str">
        <f>[31]결승기록지!$E$16</f>
        <v>삼척여자중</v>
      </c>
      <c r="T15" s="22" t="str">
        <f>[31]결승기록지!$F$16</f>
        <v>17.98</v>
      </c>
      <c r="U15" s="20" t="str">
        <f>[31]결승기록지!$C$17</f>
        <v>이예원</v>
      </c>
      <c r="V15" s="21" t="str">
        <f>[31]결승기록지!$E$17</f>
        <v>계룡중</v>
      </c>
      <c r="W15" s="22" t="str">
        <f>[31]결승기록지!$F$17</f>
        <v>20.04</v>
      </c>
      <c r="X15" s="20"/>
      <c r="Y15" s="21"/>
      <c r="Z15" s="22"/>
    </row>
    <row r="16" spans="1:26" s="46" customFormat="1" ht="13.5" customHeight="1">
      <c r="A16" s="153"/>
      <c r="B16" s="13" t="s">
        <v>16</v>
      </c>
      <c r="C16" s="38"/>
      <c r="D16" s="39" t="str">
        <f>[31]결승기록지!$G$8</f>
        <v>+0.6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46" customFormat="1" ht="13.5" customHeight="1">
      <c r="A17" s="53">
        <v>1</v>
      </c>
      <c r="B17" s="15" t="s">
        <v>103</v>
      </c>
      <c r="C17" s="35" t="str">
        <f>[32]결승!$C$10</f>
        <v>박진희</v>
      </c>
      <c r="D17" s="36" t="str">
        <f>[32]결승!$E$10</f>
        <v>서산여자중</v>
      </c>
      <c r="E17" s="37" t="str">
        <f>[32]결승!$F$10</f>
        <v>27:16.57</v>
      </c>
      <c r="F17" s="35" t="str">
        <f>[32]결승!$C$11</f>
        <v>박나라</v>
      </c>
      <c r="G17" s="36" t="str">
        <f>[32]결승!$E$11</f>
        <v>계림중</v>
      </c>
      <c r="H17" s="37" t="str">
        <f>[32]결승!$F$11</f>
        <v>28:03.05</v>
      </c>
      <c r="I17" s="35" t="str">
        <f>[32]결승!$C$12</f>
        <v>유정민</v>
      </c>
      <c r="J17" s="36" t="str">
        <f>[32]결승!$E$12</f>
        <v>주례여자중</v>
      </c>
      <c r="K17" s="37" t="str">
        <f>[32]결승!$F$12</f>
        <v>28:30.77</v>
      </c>
      <c r="L17" s="35" t="str">
        <f>[32]결승!$C$13</f>
        <v>손혜정</v>
      </c>
      <c r="M17" s="36" t="str">
        <f>[32]결승!$E$13</f>
        <v>당진원당중</v>
      </c>
      <c r="N17" s="37" t="str">
        <f>[32]결승!$F$13</f>
        <v>28:48.94</v>
      </c>
      <c r="O17" s="35" t="str">
        <f>[32]결승!$C$14</f>
        <v>이채원</v>
      </c>
      <c r="P17" s="36" t="str">
        <f>[32]결승!$E$14</f>
        <v>조치원여자중</v>
      </c>
      <c r="Q17" s="37" t="str">
        <f>[32]결승!$F$14</f>
        <v>31:29.05</v>
      </c>
      <c r="R17" s="35" t="str">
        <f>[32]결승!$C$15</f>
        <v>송재희</v>
      </c>
      <c r="S17" s="36" t="str">
        <f>[32]결승!$E$15</f>
        <v>문경여자중</v>
      </c>
      <c r="T17" s="37" t="str">
        <f>[32]결승!$F$15</f>
        <v>32:58.87</v>
      </c>
      <c r="U17" s="35" t="str">
        <f>[32]결승!$C$16</f>
        <v>주은혜</v>
      </c>
      <c r="V17" s="36" t="str">
        <f>[32]결승!$E$16</f>
        <v>진남여자중</v>
      </c>
      <c r="W17" s="37" t="str">
        <f>[32]결승!$F$16</f>
        <v>33:45.71</v>
      </c>
      <c r="X17" s="35" t="str">
        <f>[32]결승!$C$17</f>
        <v>반지우</v>
      </c>
      <c r="Y17" s="36" t="str">
        <f>[32]결승!$E$17</f>
        <v>주례여자중</v>
      </c>
      <c r="Z17" s="37" t="str">
        <f>[32]결승!$F$17</f>
        <v>35:05.89</v>
      </c>
    </row>
    <row r="18" spans="1:26" s="46" customFormat="1" ht="13.5" customHeight="1">
      <c r="A18" s="153">
        <v>4</v>
      </c>
      <c r="B18" s="14" t="s">
        <v>13</v>
      </c>
      <c r="C18" s="35"/>
      <c r="D18" s="36" t="str">
        <f>[33]결승기록지!$E$11</f>
        <v>인화여자중</v>
      </c>
      <c r="E18" s="37" t="str">
        <f>[33]결승기록지!$F$11</f>
        <v>49.06</v>
      </c>
      <c r="F18" s="35"/>
      <c r="G18" s="36" t="str">
        <f>[33]결승기록지!$E$12</f>
        <v>전남체육중</v>
      </c>
      <c r="H18" s="37" t="str">
        <f>[33]결승기록지!$F$12</f>
        <v>52.01</v>
      </c>
      <c r="I18" s="35"/>
      <c r="J18" s="36" t="str">
        <f>[33]결승기록지!$E$13</f>
        <v>경명여자중</v>
      </c>
      <c r="K18" s="37" t="str">
        <f>[33]결승기록지!$F$13</f>
        <v>52.89</v>
      </c>
      <c r="L18" s="35"/>
      <c r="M18" s="36" t="str">
        <f>[33]결승기록지!$E$14</f>
        <v>경기신천중</v>
      </c>
      <c r="N18" s="37" t="str">
        <f>[33]결승기록지!$F$14</f>
        <v>55.82</v>
      </c>
      <c r="O18" s="35"/>
      <c r="P18" s="36" t="str">
        <f>[33]결승기록지!$E$15</f>
        <v>울산스포츠과학중</v>
      </c>
      <c r="Q18" s="37" t="str">
        <f>[33]결승기록지!$F$15</f>
        <v>57.94</v>
      </c>
      <c r="R18" s="35"/>
      <c r="S18" s="36" t="str">
        <f>[33]결승기록지!$E$16</f>
        <v>구월여자중</v>
      </c>
      <c r="T18" s="37" t="str">
        <f>[33]결승기록지!$F$16</f>
        <v>1:03.05</v>
      </c>
      <c r="U18" s="35"/>
      <c r="V18" s="36"/>
      <c r="W18" s="37"/>
      <c r="X18" s="35"/>
      <c r="Y18" s="36"/>
      <c r="Z18" s="37"/>
    </row>
    <row r="19" spans="1:26" s="46" customFormat="1" ht="13.5" customHeight="1">
      <c r="A19" s="153"/>
      <c r="B19" s="13"/>
      <c r="C19" s="154" t="str">
        <f>[33]결승기록지!$C$11</f>
        <v xml:space="preserve">김수연 김솔기 김지원 김태연 </v>
      </c>
      <c r="D19" s="155"/>
      <c r="E19" s="156"/>
      <c r="F19" s="154" t="str">
        <f>[33]결승기록지!$C$12</f>
        <v>안영서 곽아름 조영미 송수하</v>
      </c>
      <c r="G19" s="155"/>
      <c r="H19" s="156"/>
      <c r="I19" s="154" t="str">
        <f>[33]결승기록지!$C$13</f>
        <v>윤보리 허찬유 이채진 장유영</v>
      </c>
      <c r="J19" s="155"/>
      <c r="K19" s="156"/>
      <c r="L19" s="154" t="str">
        <f>[33]결승기록지!$C$14</f>
        <v>고은지 이주현 김서정 최은수</v>
      </c>
      <c r="M19" s="155"/>
      <c r="N19" s="156"/>
      <c r="O19" s="154" t="str">
        <f>[33]결승기록지!$C$15</f>
        <v>전지민 김소연 송지영 조수진</v>
      </c>
      <c r="P19" s="155"/>
      <c r="Q19" s="156"/>
      <c r="R19" s="154" t="str">
        <f>[33]결승기록지!$C$16</f>
        <v>문수빈 정연지 김희윤 김윤서</v>
      </c>
      <c r="S19" s="155"/>
      <c r="T19" s="156"/>
      <c r="U19" s="154"/>
      <c r="V19" s="155"/>
      <c r="W19" s="156"/>
      <c r="X19" s="154"/>
      <c r="Y19" s="155"/>
      <c r="Z19" s="156"/>
    </row>
    <row r="20" spans="1:26" s="46" customFormat="1" ht="13.5" customHeight="1">
      <c r="A20" s="157">
        <v>5</v>
      </c>
      <c r="B20" s="14" t="s">
        <v>46</v>
      </c>
      <c r="C20" s="35"/>
      <c r="D20" s="36" t="str">
        <f>[34]결승기록지!$E$11</f>
        <v>전남체육중</v>
      </c>
      <c r="E20" s="37" t="str">
        <f>[34]결승기록지!$F$11</f>
        <v>4:15.70</v>
      </c>
      <c r="F20" s="35"/>
      <c r="G20" s="36" t="str">
        <f>[34]결승기록지!$E$12</f>
        <v>경기체육중</v>
      </c>
      <c r="H20" s="37" t="str">
        <f>[34]결승기록지!$F$12</f>
        <v>4:24.26</v>
      </c>
      <c r="I20" s="35"/>
      <c r="J20" s="36" t="str">
        <f>[34]결승기록지!$E$13</f>
        <v>인화여자중</v>
      </c>
      <c r="K20" s="37" t="str">
        <f>[34]결승기록지!$F$13</f>
        <v>4:24.37</v>
      </c>
      <c r="L20" s="35"/>
      <c r="M20" s="36" t="str">
        <f>[34]결승기록지!$E$14</f>
        <v>구월여자중</v>
      </c>
      <c r="N20" s="37" t="str">
        <f>[34]결승기록지!$F$14</f>
        <v>4:29.92</v>
      </c>
      <c r="O20" s="35"/>
      <c r="P20" s="36" t="str">
        <f>[34]결승기록지!$E$15</f>
        <v>경기신천중</v>
      </c>
      <c r="Q20" s="37" t="str">
        <f>[34]결승기록지!$F$15</f>
        <v>4:31.21</v>
      </c>
      <c r="R20" s="35"/>
      <c r="S20" s="36" t="str">
        <f>[34]결승기록지!$E$16</f>
        <v>원주여자중</v>
      </c>
      <c r="T20" s="37" t="str">
        <f>[34]결승기록지!$F$16</f>
        <v>4:44.88</v>
      </c>
      <c r="U20" s="35"/>
      <c r="V20" s="36"/>
      <c r="W20" s="37"/>
      <c r="X20" s="35"/>
      <c r="Y20" s="52"/>
      <c r="Z20" s="37"/>
    </row>
    <row r="21" spans="1:26" s="46" customFormat="1" ht="13.5" customHeight="1">
      <c r="A21" s="157"/>
      <c r="B21" s="13"/>
      <c r="C21" s="154" t="str">
        <f>[34]결승기록지!$C$11</f>
        <v>조영미 곽아름 한은정 송수하</v>
      </c>
      <c r="D21" s="155"/>
      <c r="E21" s="156"/>
      <c r="F21" s="148" t="str">
        <f>[34]결승기록지!$C$12</f>
        <v>이나은 김소민 황수연 김민경</v>
      </c>
      <c r="G21" s="149"/>
      <c r="H21" s="150"/>
      <c r="I21" s="148" t="str">
        <f>[34]결승기록지!$C$13</f>
        <v>김수연 김영미 김슬비 김서현</v>
      </c>
      <c r="J21" s="149"/>
      <c r="K21" s="150"/>
      <c r="L21" s="148" t="str">
        <f>[34]결승기록지!$C$14</f>
        <v>문수빈 정연지 김윤서 김희윤</v>
      </c>
      <c r="M21" s="149"/>
      <c r="N21" s="150"/>
      <c r="O21" s="148" t="str">
        <f>[34]결승기록지!$C$15</f>
        <v>이주현 김서정 임현희 최은수</v>
      </c>
      <c r="P21" s="149"/>
      <c r="Q21" s="150"/>
      <c r="R21" s="148" t="str">
        <f>[34]결승기록지!$C$16</f>
        <v>김정은 노지영 이나예 이경민</v>
      </c>
      <c r="S21" s="149"/>
      <c r="T21" s="150"/>
      <c r="U21" s="148"/>
      <c r="V21" s="149"/>
      <c r="W21" s="150"/>
      <c r="X21" s="158"/>
      <c r="Y21" s="159"/>
      <c r="Z21" s="160"/>
    </row>
    <row r="22" spans="1:26" s="46" customFormat="1" ht="13.5" customHeight="1">
      <c r="A22" s="54">
        <v>3</v>
      </c>
      <c r="B22" s="15" t="s">
        <v>20</v>
      </c>
      <c r="C22" s="17" t="str">
        <f>[35]높이!$C$11</f>
        <v>이승민</v>
      </c>
      <c r="D22" s="18" t="str">
        <f>[35]높이!$E$11</f>
        <v>경기체육중</v>
      </c>
      <c r="E22" s="119" t="str">
        <f>[35]높이!$F$11</f>
        <v>1.66</v>
      </c>
      <c r="F22" s="17" t="str">
        <f>[35]높이!$C$12</f>
        <v>김주현</v>
      </c>
      <c r="G22" s="18" t="str">
        <f>[35]높이!$E$12</f>
        <v>대흥중</v>
      </c>
      <c r="H22" s="19" t="str">
        <f>[35]높이!$F$12</f>
        <v>1.60</v>
      </c>
      <c r="I22" s="17" t="str">
        <f>[35]높이!$C$13</f>
        <v>송지수</v>
      </c>
      <c r="J22" s="18" t="str">
        <f>[35]높이!$E$13</f>
        <v>전라중</v>
      </c>
      <c r="K22" s="119" t="str">
        <f>[35]높이!$F$13</f>
        <v>1.55</v>
      </c>
      <c r="L22" s="17" t="str">
        <f>[35]높이!$C$14</f>
        <v>김지연</v>
      </c>
      <c r="M22" s="18" t="str">
        <f>[35]높이!$E$14</f>
        <v>대전송촌중</v>
      </c>
      <c r="N22" s="119" t="str">
        <f>[35]높이!$F$14</f>
        <v>1.55</v>
      </c>
      <c r="O22" s="17" t="str">
        <f>[35]높이!$C$15</f>
        <v>최서정</v>
      </c>
      <c r="P22" s="18" t="str">
        <f>[35]높이!$E$15</f>
        <v>경기관양중</v>
      </c>
      <c r="Q22" s="119" t="str">
        <f>[35]높이!$F$15</f>
        <v>1.55</v>
      </c>
      <c r="R22" s="17" t="str">
        <f>[35]높이!$C$16</f>
        <v>김소련</v>
      </c>
      <c r="S22" s="18" t="str">
        <f>[35]높이!$E$16</f>
        <v>강원체육중</v>
      </c>
      <c r="T22" s="19" t="str">
        <f>[35]높이!$F$16</f>
        <v>1.55</v>
      </c>
      <c r="U22" s="17" t="str">
        <f>[35]높이!$C$17</f>
        <v>권세린</v>
      </c>
      <c r="V22" s="18" t="str">
        <f>[35]높이!$E$17</f>
        <v>강원체육중</v>
      </c>
      <c r="W22" s="19" t="str">
        <f>[35]높이!$F$17</f>
        <v>1.50</v>
      </c>
      <c r="X22" s="17" t="str">
        <f>[35]높이!$C$18</f>
        <v>강사랑</v>
      </c>
      <c r="Y22" s="18" t="str">
        <f>[35]높이!$E$18</f>
        <v>언남중</v>
      </c>
      <c r="Z22" s="19" t="str">
        <f>[35]높이!$F$18</f>
        <v>1.30</v>
      </c>
    </row>
    <row r="23" spans="1:26" s="46" customFormat="1" ht="5.25" customHeight="1">
      <c r="A23" s="54"/>
      <c r="B23" s="15"/>
      <c r="C23" s="161"/>
      <c r="D23" s="162"/>
      <c r="E23" s="163"/>
      <c r="F23" s="161"/>
      <c r="G23" s="162"/>
      <c r="H23" s="163"/>
      <c r="I23" s="164" t="s">
        <v>104</v>
      </c>
      <c r="J23" s="165"/>
      <c r="K23" s="166"/>
      <c r="L23" s="164" t="s">
        <v>104</v>
      </c>
      <c r="M23" s="165"/>
      <c r="N23" s="166"/>
      <c r="O23" s="164" t="s">
        <v>104</v>
      </c>
      <c r="P23" s="165"/>
      <c r="Q23" s="166"/>
      <c r="R23" s="161"/>
      <c r="S23" s="162"/>
      <c r="T23" s="163"/>
      <c r="U23" s="161"/>
      <c r="V23" s="162"/>
      <c r="W23" s="163"/>
      <c r="X23" s="161"/>
      <c r="Y23" s="162"/>
      <c r="Z23" s="163"/>
    </row>
    <row r="24" spans="1:26" s="46" customFormat="1" ht="13.5" customHeight="1">
      <c r="A24" s="54"/>
      <c r="B24" s="15" t="s">
        <v>47</v>
      </c>
      <c r="C24" s="62" t="s">
        <v>105</v>
      </c>
      <c r="D24" s="122" t="s">
        <v>105</v>
      </c>
      <c r="E24" s="63" t="s">
        <v>105</v>
      </c>
      <c r="F24" s="62" t="s">
        <v>105</v>
      </c>
      <c r="G24" s="122" t="s">
        <v>105</v>
      </c>
      <c r="H24" s="63" t="s">
        <v>105</v>
      </c>
      <c r="I24" s="20"/>
      <c r="J24" s="21"/>
      <c r="K24" s="22"/>
      <c r="L24" s="20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s="46" customFormat="1" ht="13.5" customHeight="1">
      <c r="A25" s="153">
        <v>1</v>
      </c>
      <c r="B25" s="14" t="s">
        <v>21</v>
      </c>
      <c r="C25" s="20" t="str">
        <f>[35]멀리!$C$11</f>
        <v>김송현</v>
      </c>
      <c r="D25" s="21" t="str">
        <f>[35]멀리!$E$11</f>
        <v>고창여자중</v>
      </c>
      <c r="E25" s="22" t="str">
        <f>[35]멀리!$F$11</f>
        <v>5.50</v>
      </c>
      <c r="F25" s="20" t="str">
        <f>[35]멀리!$C$12</f>
        <v>김민지</v>
      </c>
      <c r="G25" s="21" t="str">
        <f>[35]멀리!$E$12</f>
        <v>경기송운중</v>
      </c>
      <c r="H25" s="22" t="str">
        <f>[35]멀리!$F$12</f>
        <v>5.18</v>
      </c>
      <c r="I25" s="20" t="str">
        <f>[35]멀리!$C$13</f>
        <v>송지영</v>
      </c>
      <c r="J25" s="21" t="str">
        <f>[35]멀리!$E$13</f>
        <v>울산스포츠과학중</v>
      </c>
      <c r="K25" s="22" t="str">
        <f>[35]멀리!$F$13</f>
        <v>5.06</v>
      </c>
      <c r="L25" s="20" t="str">
        <f>[35]멀리!$C$14</f>
        <v>김소연</v>
      </c>
      <c r="M25" s="21" t="str">
        <f>[35]멀리!$E$14</f>
        <v>울산스포츠과학중</v>
      </c>
      <c r="N25" s="22" t="str">
        <f>[35]멀리!$F$14</f>
        <v>4.94</v>
      </c>
      <c r="O25" s="20" t="str">
        <f>[35]멀리!$C$15</f>
        <v>김지원</v>
      </c>
      <c r="P25" s="21" t="str">
        <f>[35]멀리!$E$15</f>
        <v>경기체육중</v>
      </c>
      <c r="Q25" s="22" t="str">
        <f>[35]멀리!$F$15</f>
        <v>4.82</v>
      </c>
      <c r="R25" s="20" t="str">
        <f>[35]멀리!$C$16</f>
        <v>김예영</v>
      </c>
      <c r="S25" s="21" t="str">
        <f>[35]멀리!$E$16</f>
        <v>광양백운중</v>
      </c>
      <c r="T25" s="22" t="str">
        <f>[35]멀리!$F$16</f>
        <v>4.79</v>
      </c>
      <c r="U25" s="20" t="str">
        <f>[35]멀리!$C$17</f>
        <v>한이슬</v>
      </c>
      <c r="V25" s="21" t="str">
        <f>[35]멀리!$E$17</f>
        <v>청양중</v>
      </c>
      <c r="W25" s="22" t="str">
        <f>[35]멀리!$F$17</f>
        <v>4.73</v>
      </c>
      <c r="X25" s="20" t="str">
        <f>[35]멀리!$C$18</f>
        <v>안성경</v>
      </c>
      <c r="Y25" s="21" t="str">
        <f>[35]멀리!$E$18</f>
        <v>충주여자중</v>
      </c>
      <c r="Z25" s="22" t="str">
        <f>[35]멀리!$F$18</f>
        <v>4.70</v>
      </c>
    </row>
    <row r="26" spans="1:26" s="46" customFormat="1" ht="13.5" customHeight="1">
      <c r="A26" s="153"/>
      <c r="B26" s="13" t="s">
        <v>16</v>
      </c>
      <c r="C26" s="42"/>
      <c r="D26" s="43" t="str">
        <f>[35]멀리!$G$11</f>
        <v>+0.2</v>
      </c>
      <c r="E26" s="44"/>
      <c r="F26" s="42"/>
      <c r="G26" s="43" t="str">
        <f>[35]멀리!$G$12</f>
        <v>+0.7</v>
      </c>
      <c r="H26" s="59"/>
      <c r="I26" s="42"/>
      <c r="J26" s="43" t="str">
        <f>[35]멀리!$G$13</f>
        <v>+2.7</v>
      </c>
      <c r="K26" s="93" t="s">
        <v>62</v>
      </c>
      <c r="L26" s="42"/>
      <c r="M26" s="43" t="str">
        <f>[35]멀리!$G$14</f>
        <v>+0.7</v>
      </c>
      <c r="N26" s="44"/>
      <c r="O26" s="42"/>
      <c r="P26" s="43" t="str">
        <f>[35]멀리!$G$15</f>
        <v>+0.8</v>
      </c>
      <c r="Q26" s="44"/>
      <c r="R26" s="42"/>
      <c r="S26" s="43" t="str">
        <f>[35]멀리!$G$16</f>
        <v>+0.9</v>
      </c>
      <c r="T26" s="44"/>
      <c r="U26" s="50"/>
      <c r="V26" s="123" t="str">
        <f>[35]멀리!$G$17</f>
        <v>-0.9</v>
      </c>
      <c r="W26" s="44"/>
      <c r="X26" s="42"/>
      <c r="Y26" s="43" t="str">
        <f>[35]멀리!$G$18</f>
        <v>+2.3</v>
      </c>
      <c r="Z26" s="93" t="s">
        <v>62</v>
      </c>
    </row>
    <row r="27" spans="1:26" s="46" customFormat="1" ht="13.5" customHeight="1">
      <c r="A27" s="153">
        <v>3</v>
      </c>
      <c r="B27" s="14" t="s">
        <v>48</v>
      </c>
      <c r="C27" s="20" t="str">
        <f>[35]세단!$C$11</f>
        <v>지경희</v>
      </c>
      <c r="D27" s="21" t="str">
        <f>[35]세단!$E$11</f>
        <v>전남체육중</v>
      </c>
      <c r="E27" s="22" t="str">
        <f>[35]세단!$F$11</f>
        <v>11.82</v>
      </c>
      <c r="F27" s="20" t="str">
        <f>[35]세단!$C$12</f>
        <v>김송현</v>
      </c>
      <c r="G27" s="21" t="str">
        <f>[35]세단!$E$12</f>
        <v>고창여자중</v>
      </c>
      <c r="H27" s="22" t="str">
        <f>[35]세단!$F$12</f>
        <v>11.62</v>
      </c>
      <c r="I27" s="20" t="str">
        <f>[35]세단!$C$13</f>
        <v>김소연</v>
      </c>
      <c r="J27" s="21" t="str">
        <f>[35]세단!$E$13</f>
        <v>울산스포츠과학중</v>
      </c>
      <c r="K27" s="22" t="str">
        <f>[35]세단!$F$13</f>
        <v>11.33</v>
      </c>
      <c r="L27" s="20" t="str">
        <f>[35]세단!$C$14</f>
        <v>김아영</v>
      </c>
      <c r="M27" s="21" t="str">
        <f>[35]세단!$E$14</f>
        <v>경기철산중</v>
      </c>
      <c r="N27" s="22" t="str">
        <f>[35]세단!$F$14</f>
        <v>11.26</v>
      </c>
      <c r="O27" s="20" t="str">
        <f>[35]세단!$C$15</f>
        <v>안성경</v>
      </c>
      <c r="P27" s="21" t="str">
        <f>[35]세단!$E$15</f>
        <v>충주여자중</v>
      </c>
      <c r="Q27" s="22" t="str">
        <f>[35]세단!$F$15</f>
        <v>11.19</v>
      </c>
      <c r="R27" s="20" t="str">
        <f>[35]세단!$C$16</f>
        <v>송지영</v>
      </c>
      <c r="S27" s="21" t="str">
        <f>[35]세단!$E$16</f>
        <v>울산스포츠과학중</v>
      </c>
      <c r="T27" s="22" t="str">
        <f>[35]세단!$F$16</f>
        <v>11.08</v>
      </c>
      <c r="U27" s="20" t="str">
        <f>[35]세단!$C$17</f>
        <v>김예영</v>
      </c>
      <c r="V27" s="21" t="str">
        <f>[35]세단!$E$17</f>
        <v>광양백운중</v>
      </c>
      <c r="W27" s="22" t="str">
        <f>[35]세단!$F$17</f>
        <v>10.88</v>
      </c>
      <c r="X27" s="20" t="str">
        <f>[35]세단!$C$18</f>
        <v>이서영</v>
      </c>
      <c r="Y27" s="21" t="str">
        <f>[35]세단!$E$18</f>
        <v>홍성여자중</v>
      </c>
      <c r="Z27" s="22" t="str">
        <f>[35]세단!$F$18</f>
        <v>10.58</v>
      </c>
    </row>
    <row r="28" spans="1:26" s="46" customFormat="1" ht="13.5" customHeight="1">
      <c r="A28" s="153"/>
      <c r="B28" s="13" t="s">
        <v>16</v>
      </c>
      <c r="C28" s="42"/>
      <c r="D28" s="43" t="str">
        <f>[35]세단!$G$11</f>
        <v>+0.7</v>
      </c>
      <c r="E28" s="59"/>
      <c r="F28" s="42"/>
      <c r="G28" s="43" t="str">
        <f>[35]세단!$G$12</f>
        <v>+0.8</v>
      </c>
      <c r="H28" s="124"/>
      <c r="I28" s="42"/>
      <c r="J28" s="43" t="str">
        <f>[35]세단!$G$13</f>
        <v>+1.1</v>
      </c>
      <c r="K28" s="59"/>
      <c r="L28" s="42"/>
      <c r="M28" s="43" t="str">
        <f>[35]세단!$G$14</f>
        <v>+0.2</v>
      </c>
      <c r="N28" s="59"/>
      <c r="O28" s="42"/>
      <c r="P28" s="43" t="str">
        <f>[35]세단!$G$15</f>
        <v>+2.1</v>
      </c>
      <c r="Q28" s="93" t="s">
        <v>62</v>
      </c>
      <c r="R28" s="42"/>
      <c r="S28" s="43" t="str">
        <f>[35]세단!$G$16</f>
        <v>+2.7</v>
      </c>
      <c r="T28" s="93" t="s">
        <v>62</v>
      </c>
      <c r="U28" s="42"/>
      <c r="V28" s="43" t="str">
        <f>[35]세단!$G$17</f>
        <v>+0.3</v>
      </c>
      <c r="W28" s="59"/>
      <c r="X28" s="42"/>
      <c r="Y28" s="43" t="str">
        <f>[35]세단!$G$18</f>
        <v>+0.2</v>
      </c>
      <c r="Z28" s="44"/>
    </row>
    <row r="29" spans="1:26" s="46" customFormat="1" ht="13.5" customHeight="1">
      <c r="A29" s="53">
        <v>2</v>
      </c>
      <c r="B29" s="15" t="s">
        <v>22</v>
      </c>
      <c r="C29" s="17" t="str">
        <f>[35]포환!$C$11</f>
        <v>최하나</v>
      </c>
      <c r="D29" s="18" t="str">
        <f>[35]포환!$E$11</f>
        <v>익산지원중</v>
      </c>
      <c r="E29" s="19" t="str">
        <f>[35]포환!$F$11</f>
        <v>14.36</v>
      </c>
      <c r="F29" s="17" t="str">
        <f>[35]포환!$C$12</f>
        <v>홍민지</v>
      </c>
      <c r="G29" s="18" t="str">
        <f>[35]포환!$E$12</f>
        <v>천안오성중</v>
      </c>
      <c r="H29" s="19" t="str">
        <f>[35]포환!$F$12</f>
        <v>11.93</v>
      </c>
      <c r="I29" s="17" t="str">
        <f>[35]포환!$C$13</f>
        <v>김예빈</v>
      </c>
      <c r="J29" s="18" t="str">
        <f>[35]포환!$E$13</f>
        <v>익산지원중</v>
      </c>
      <c r="K29" s="19" t="str">
        <f>[35]포환!$F$13</f>
        <v>11.39</v>
      </c>
      <c r="L29" s="17" t="str">
        <f>[35]포환!$C$14</f>
        <v>최가은</v>
      </c>
      <c r="M29" s="18" t="str">
        <f>[35]포환!$E$14</f>
        <v>충주여자중</v>
      </c>
      <c r="N29" s="19" t="str">
        <f>[35]포환!$F$14</f>
        <v>10.71</v>
      </c>
      <c r="O29" s="17" t="str">
        <f>[35]포환!$C$15</f>
        <v>김세은</v>
      </c>
      <c r="P29" s="18" t="str">
        <f>[35]포환!$E$15</f>
        <v>석정여자중</v>
      </c>
      <c r="Q29" s="19" t="str">
        <f>[35]포환!$F$15</f>
        <v>10.66</v>
      </c>
      <c r="R29" s="17" t="str">
        <f>[35]포환!$C$16</f>
        <v>윤가영</v>
      </c>
      <c r="S29" s="18" t="str">
        <f>[35]포환!$E$16</f>
        <v>서산여자중</v>
      </c>
      <c r="T29" s="19" t="str">
        <f>[35]포환!$F$16</f>
        <v>10.39</v>
      </c>
      <c r="U29" s="17" t="str">
        <f>[35]포환!$C$17</f>
        <v>이나현</v>
      </c>
      <c r="V29" s="18" t="str">
        <f>[35]포환!$E$17</f>
        <v>인화여자중</v>
      </c>
      <c r="W29" s="19" t="str">
        <f>[35]포환!$F$17</f>
        <v>8.90</v>
      </c>
      <c r="X29" s="17" t="str">
        <f>[35]포환!$C$18</f>
        <v>임현아</v>
      </c>
      <c r="Y29" s="18" t="str">
        <f>[35]포환!$E$18</f>
        <v>경기체육중</v>
      </c>
      <c r="Z29" s="19" t="str">
        <f>[35]포환!$F$18</f>
        <v>8.80</v>
      </c>
    </row>
    <row r="30" spans="1:26" s="46" customFormat="1" ht="13.5" customHeight="1">
      <c r="A30" s="53">
        <v>4</v>
      </c>
      <c r="B30" s="15" t="s">
        <v>49</v>
      </c>
      <c r="C30" s="100" t="str">
        <f>[35]원반!$C$11</f>
        <v>최하나</v>
      </c>
      <c r="D30" s="45" t="str">
        <f>[35]원반!$E$11</f>
        <v>익산지원중</v>
      </c>
      <c r="E30" s="19">
        <f>[35]원반!$F$11</f>
        <v>38.340000000000003</v>
      </c>
      <c r="F30" s="100" t="str">
        <f>[35]원반!$C$12</f>
        <v>김예빈</v>
      </c>
      <c r="G30" s="45" t="str">
        <f>[35]원반!$E$12</f>
        <v>익산지원중</v>
      </c>
      <c r="H30" s="19">
        <f>[35]원반!$F$12</f>
        <v>37.58</v>
      </c>
      <c r="I30" s="100" t="str">
        <f>[35]원반!$C$13</f>
        <v>김윤서</v>
      </c>
      <c r="J30" s="45" t="str">
        <f>[35]원반!$E$13</f>
        <v>전북체육중</v>
      </c>
      <c r="K30" s="19">
        <f>[35]원반!$F$13</f>
        <v>36.520000000000003</v>
      </c>
      <c r="L30" s="100" t="str">
        <f>[35]원반!$C$14</f>
        <v>천서윤</v>
      </c>
      <c r="M30" s="45" t="str">
        <f>[35]원반!$E$14</f>
        <v>진남여자중</v>
      </c>
      <c r="N30" s="19">
        <f>[35]원반!$F$14</f>
        <v>29.56</v>
      </c>
      <c r="O30" s="100" t="str">
        <f>[35]원반!$C$15</f>
        <v>윤가영</v>
      </c>
      <c r="P30" s="45" t="str">
        <f>[35]원반!$E$15</f>
        <v>서산여자중</v>
      </c>
      <c r="Q30" s="19">
        <f>[35]원반!$F$15</f>
        <v>29.05</v>
      </c>
      <c r="R30" s="100" t="str">
        <f>[35]원반!$C$16</f>
        <v>임현아</v>
      </c>
      <c r="S30" s="45" t="str">
        <f>[35]원반!$E$16</f>
        <v>경기체육중</v>
      </c>
      <c r="T30" s="19">
        <f>[35]원반!$F$16</f>
        <v>28.08</v>
      </c>
      <c r="U30" s="100" t="str">
        <f>[35]원반!$C$17</f>
        <v>김성은</v>
      </c>
      <c r="V30" s="45" t="str">
        <f>[35]원반!$E$17</f>
        <v>백운중</v>
      </c>
      <c r="W30" s="19">
        <f>[35]원반!$F$17</f>
        <v>27.46</v>
      </c>
      <c r="X30" s="100" t="str">
        <f>[35]원반!$C$18</f>
        <v>이나현</v>
      </c>
      <c r="Y30" s="45" t="str">
        <f>[35]원반!$E$18</f>
        <v>인화여자중</v>
      </c>
      <c r="Z30" s="19">
        <f>[35]원반!$F$18</f>
        <v>26.08</v>
      </c>
    </row>
    <row r="31" spans="1:26" s="46" customFormat="1" ht="13.5" customHeight="1">
      <c r="A31" s="53">
        <v>3</v>
      </c>
      <c r="B31" s="15" t="s">
        <v>51</v>
      </c>
      <c r="C31" s="29" t="str">
        <f>[35]투창!$C$11</f>
        <v>윤예림</v>
      </c>
      <c r="D31" s="30" t="str">
        <f>[35]투창!$E$11</f>
        <v>경기체육중</v>
      </c>
      <c r="E31" s="31" t="str">
        <f>[35]투창!$F$11</f>
        <v>36.81</v>
      </c>
      <c r="F31" s="29" t="str">
        <f>[35]투창!$C$12</f>
        <v>이소민</v>
      </c>
      <c r="G31" s="30" t="str">
        <f>[35]투창!$E$12</f>
        <v>석정여자중</v>
      </c>
      <c r="H31" s="31" t="str">
        <f>[35]투창!$F$12</f>
        <v>35.79</v>
      </c>
      <c r="I31" s="29" t="str">
        <f>[35]투창!$C$13</f>
        <v>장소은</v>
      </c>
      <c r="J31" s="30" t="str">
        <f>[35]투창!$E$13</f>
        <v>천안오성중</v>
      </c>
      <c r="K31" s="58" t="str">
        <f>[35]투창!$F$13</f>
        <v>33.64</v>
      </c>
      <c r="L31" s="29" t="str">
        <f>[35]투창!$C$14</f>
        <v>이아라</v>
      </c>
      <c r="M31" s="30" t="str">
        <f>[35]투창!$E$14</f>
        <v>부여여자중</v>
      </c>
      <c r="N31" s="31" t="str">
        <f>[35]투창!$F$14</f>
        <v>33.28</v>
      </c>
      <c r="O31" s="29" t="str">
        <f>[35]투창!$C$15</f>
        <v>양석주</v>
      </c>
      <c r="P31" s="30" t="str">
        <f>[35]투창!$E$15</f>
        <v>문경여자중</v>
      </c>
      <c r="Q31" s="31" t="str">
        <f>[35]투창!$F$15</f>
        <v>31.69</v>
      </c>
      <c r="R31" s="29" t="str">
        <f>[35]투창!$C$16</f>
        <v>이솔주</v>
      </c>
      <c r="S31" s="30" t="str">
        <f>[35]투창!$E$16</f>
        <v>다산중</v>
      </c>
      <c r="T31" s="31" t="str">
        <f>[35]투창!$F$16</f>
        <v>31.61</v>
      </c>
      <c r="U31" s="29" t="str">
        <f>[35]투창!$C$17</f>
        <v>변수미</v>
      </c>
      <c r="V31" s="30" t="str">
        <f>[35]투창!$E$17</f>
        <v>경기체육중</v>
      </c>
      <c r="W31" s="31" t="str">
        <f>[35]투창!$F$17</f>
        <v>30.85</v>
      </c>
      <c r="X31" s="29" t="str">
        <f>[35]투창!$C$18</f>
        <v>이서연</v>
      </c>
      <c r="Y31" s="30" t="str">
        <f>[35]투창!$E$18</f>
        <v>익산지원중</v>
      </c>
      <c r="Z31" s="31" t="str">
        <f>[35]투창!$F$18</f>
        <v>30.76</v>
      </c>
    </row>
    <row r="32" spans="1:26" s="46" customFormat="1" ht="13.5" customHeight="1">
      <c r="A32" s="53">
        <v>4</v>
      </c>
      <c r="B32" s="15" t="s">
        <v>101</v>
      </c>
      <c r="C32" s="29" t="str">
        <f>'[35]5종경기'!$C$11</f>
        <v>임지수</v>
      </c>
      <c r="D32" s="30" t="str">
        <f>'[35]5종경기'!$E$11</f>
        <v>인천당하중</v>
      </c>
      <c r="E32" s="31" t="str">
        <f>'[35]5종경기'!$F$11</f>
        <v>1,986점</v>
      </c>
      <c r="F32" s="29" t="str">
        <f>'[35]5종경기'!$C$12</f>
        <v>김슬비</v>
      </c>
      <c r="G32" s="30" t="str">
        <f>'[35]5종경기'!$E$12</f>
        <v>인화여자중</v>
      </c>
      <c r="H32" s="31" t="str">
        <f>'[35]5종경기'!$F$12</f>
        <v>1,700점</v>
      </c>
      <c r="I32" s="29" t="str">
        <f>'[35]5종경기'!$C$13</f>
        <v>정연지</v>
      </c>
      <c r="J32" s="30" t="str">
        <f>'[35]5종경기'!$E$13</f>
        <v>구월여자중</v>
      </c>
      <c r="K32" s="31" t="str">
        <f>'[35]5종경기'!$F$13</f>
        <v>1,400점</v>
      </c>
      <c r="L32" s="29"/>
      <c r="M32" s="30"/>
      <c r="N32" s="31"/>
      <c r="O32" s="29"/>
      <c r="P32" s="30"/>
      <c r="Q32" s="31"/>
      <c r="R32" s="29"/>
      <c r="S32" s="30"/>
      <c r="T32" s="31"/>
      <c r="U32" s="29"/>
      <c r="V32" s="30"/>
      <c r="W32" s="31"/>
      <c r="X32" s="29"/>
      <c r="Y32" s="30"/>
      <c r="Z32" s="31"/>
    </row>
    <row r="33" spans="1:26" s="46" customFormat="1" ht="13.5" customHeight="1">
      <c r="A33" s="5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9" customFormat="1" ht="14.25" customHeight="1">
      <c r="A34" s="56"/>
      <c r="B34" s="11" t="s">
        <v>37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56"/>
    </row>
    <row r="36" spans="1:26">
      <c r="A36" s="56"/>
    </row>
  </sheetData>
  <mergeCells count="34">
    <mergeCell ref="A25:A26"/>
    <mergeCell ref="A27:A28"/>
    <mergeCell ref="U21:W21"/>
    <mergeCell ref="X21:Z21"/>
    <mergeCell ref="C23:E23"/>
    <mergeCell ref="F23:H23"/>
    <mergeCell ref="I23:K23"/>
    <mergeCell ref="L23:N23"/>
    <mergeCell ref="O23:Q23"/>
    <mergeCell ref="R23:T23"/>
    <mergeCell ref="U23:W23"/>
    <mergeCell ref="X23:Z23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A15:A16"/>
    <mergeCell ref="E2:T2"/>
    <mergeCell ref="B3:C3"/>
    <mergeCell ref="F3:S3"/>
    <mergeCell ref="A7:A8"/>
    <mergeCell ref="A9:A10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="150" zoomScaleSheetLayoutView="150" workbookViewId="0">
      <selection activeCell="E2" sqref="E2:T2"/>
    </sheetView>
  </sheetViews>
  <sheetFormatPr defaultRowHeight="13.5"/>
  <cols>
    <col min="1" max="1" width="2.33203125" style="5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2" spans="1:26" s="9" customFormat="1" ht="45" customHeight="1" thickBot="1">
      <c r="A2" s="54"/>
      <c r="B2" s="10"/>
      <c r="C2" s="10"/>
      <c r="D2" s="10"/>
      <c r="E2" s="144" t="s">
        <v>57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51" t="s">
        <v>14</v>
      </c>
      <c r="V2" s="51"/>
      <c r="W2" s="51"/>
      <c r="X2" s="51"/>
      <c r="Y2" s="51"/>
      <c r="Z2" s="51"/>
    </row>
    <row r="3" spans="1:26" s="9" customFormat="1" ht="14.25" thickTop="1">
      <c r="A3" s="54"/>
      <c r="B3" s="151"/>
      <c r="C3" s="151"/>
      <c r="D3" s="10"/>
      <c r="E3" s="10"/>
      <c r="F3" s="147" t="s">
        <v>58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4"/>
      <c r="B4" s="98"/>
      <c r="C4" s="98"/>
      <c r="D4" s="10"/>
      <c r="E4" s="10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10"/>
      <c r="U4" s="10"/>
      <c r="V4" s="10"/>
      <c r="W4" s="10"/>
      <c r="X4" s="10"/>
      <c r="Y4" s="10"/>
      <c r="Z4" s="10"/>
    </row>
    <row r="5" spans="1:26" ht="18" customHeight="1">
      <c r="B5" s="167" t="s">
        <v>106</v>
      </c>
      <c r="C5" s="167"/>
      <c r="D5" s="167"/>
      <c r="E5" s="1"/>
      <c r="F5" s="1"/>
      <c r="G5" s="1"/>
      <c r="H5" s="1"/>
      <c r="I5" s="1"/>
      <c r="J5" s="1"/>
      <c r="K5" s="1"/>
      <c r="L5" s="1"/>
      <c r="M5" s="41"/>
      <c r="N5" s="41"/>
      <c r="O5" s="4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9</v>
      </c>
      <c r="H6" s="4"/>
      <c r="I6" s="2"/>
      <c r="J6" s="3" t="s">
        <v>0</v>
      </c>
      <c r="K6" s="4"/>
      <c r="L6" s="2"/>
      <c r="M6" s="3" t="s">
        <v>10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11</v>
      </c>
      <c r="W6" s="4"/>
      <c r="X6" s="2"/>
      <c r="Y6" s="3" t="s">
        <v>7</v>
      </c>
      <c r="Z6" s="4"/>
    </row>
    <row r="7" spans="1:26" ht="14.25" thickBot="1">
      <c r="B7" s="6" t="s">
        <v>15</v>
      </c>
      <c r="C7" s="5" t="s">
        <v>3</v>
      </c>
      <c r="D7" s="5" t="s">
        <v>8</v>
      </c>
      <c r="E7" s="5" t="s">
        <v>4</v>
      </c>
      <c r="F7" s="5" t="s">
        <v>3</v>
      </c>
      <c r="G7" s="5" t="s">
        <v>8</v>
      </c>
      <c r="H7" s="5" t="s">
        <v>4</v>
      </c>
      <c r="I7" s="5" t="s">
        <v>3</v>
      </c>
      <c r="J7" s="5" t="s">
        <v>8</v>
      </c>
      <c r="K7" s="5" t="s">
        <v>4</v>
      </c>
      <c r="L7" s="5" t="s">
        <v>3</v>
      </c>
      <c r="M7" s="5" t="s">
        <v>8</v>
      </c>
      <c r="N7" s="5" t="s">
        <v>4</v>
      </c>
      <c r="O7" s="5" t="s">
        <v>3</v>
      </c>
      <c r="P7" s="5" t="s">
        <v>8</v>
      </c>
      <c r="Q7" s="5" t="s">
        <v>4</v>
      </c>
      <c r="R7" s="5" t="s">
        <v>3</v>
      </c>
      <c r="S7" s="5" t="s">
        <v>8</v>
      </c>
      <c r="T7" s="5" t="s">
        <v>4</v>
      </c>
      <c r="U7" s="5" t="s">
        <v>3</v>
      </c>
      <c r="V7" s="5" t="s">
        <v>8</v>
      </c>
      <c r="W7" s="5" t="s">
        <v>4</v>
      </c>
      <c r="X7" s="5" t="s">
        <v>3</v>
      </c>
      <c r="Y7" s="5" t="s">
        <v>8</v>
      </c>
      <c r="Z7" s="5" t="s">
        <v>4</v>
      </c>
    </row>
    <row r="8" spans="1:26" s="47" customFormat="1" ht="13.5" customHeight="1" thickTop="1">
      <c r="A8" s="153">
        <v>3</v>
      </c>
      <c r="B8" s="12" t="s">
        <v>12</v>
      </c>
      <c r="C8" s="25" t="str">
        <f>[36]결승기록지!$C$11</f>
        <v>김수우</v>
      </c>
      <c r="D8" s="26" t="str">
        <f>[36]결승기록지!$E$11</f>
        <v>대전구봉중</v>
      </c>
      <c r="E8" s="27" t="str">
        <f>[36]결승기록지!$F$11</f>
        <v>11.74</v>
      </c>
      <c r="F8" s="25" t="str">
        <f>[36]결승기록지!$C$12</f>
        <v>배지훈</v>
      </c>
      <c r="G8" s="26" t="str">
        <f>[36]결승기록지!$E$12</f>
        <v>월배중</v>
      </c>
      <c r="H8" s="27" t="str">
        <f>[36]결승기록지!$F$12</f>
        <v>11.92</v>
      </c>
      <c r="I8" s="25" t="str">
        <f>[36]결승기록지!$C$13</f>
        <v>정준민</v>
      </c>
      <c r="J8" s="26" t="str">
        <f>[36]결승기록지!$E$13</f>
        <v>대흥중</v>
      </c>
      <c r="K8" s="27" t="str">
        <f>[36]결승기록지!$F$13</f>
        <v>12.10</v>
      </c>
      <c r="L8" s="25" t="str">
        <f>[36]결승기록지!$C$14</f>
        <v>이지훈</v>
      </c>
      <c r="M8" s="26" t="str">
        <f>[36]결승기록지!$E$14</f>
        <v>경기석우중</v>
      </c>
      <c r="N8" s="27" t="str">
        <f>[36]결승기록지!$F$14</f>
        <v>12.11</v>
      </c>
      <c r="O8" s="25" t="str">
        <f>[36]결승기록지!$C$15</f>
        <v>김가람</v>
      </c>
      <c r="P8" s="26" t="str">
        <f>[36]결승기록지!$E$15</f>
        <v>대흥중</v>
      </c>
      <c r="Q8" s="27" t="str">
        <f>[36]결승기록지!$F$15</f>
        <v>12.21</v>
      </c>
      <c r="R8" s="25" t="str">
        <f>[36]결승기록지!$C$16</f>
        <v>고인성</v>
      </c>
      <c r="S8" s="26" t="str">
        <f>[36]결승기록지!$E$16</f>
        <v>대전구봉중</v>
      </c>
      <c r="T8" s="27" t="str">
        <f>[36]결승기록지!$F$16</f>
        <v>12.62</v>
      </c>
      <c r="U8" s="25" t="str">
        <f>[36]결승기록지!$C$17</f>
        <v>이상훈</v>
      </c>
      <c r="V8" s="26" t="str">
        <f>[36]결승기록지!$E$17</f>
        <v>경주중</v>
      </c>
      <c r="W8" s="27" t="str">
        <f>[36]결승기록지!$F$17</f>
        <v>12.74</v>
      </c>
      <c r="X8" s="25" t="str">
        <f>[36]결승기록지!$C$18</f>
        <v>이윤상</v>
      </c>
      <c r="Y8" s="26" t="str">
        <f>[36]결승기록지!$E$18</f>
        <v>경기체육중</v>
      </c>
      <c r="Z8" s="27" t="str">
        <f>[36]결승기록지!$F$18</f>
        <v>13.27</v>
      </c>
    </row>
    <row r="9" spans="1:26" s="47" customFormat="1" ht="13.5" customHeight="1">
      <c r="A9" s="153"/>
      <c r="B9" s="23" t="s">
        <v>16</v>
      </c>
      <c r="C9" s="64"/>
      <c r="D9" s="125" t="str">
        <f>[36]결승기록지!$G$8</f>
        <v>+0.4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26"/>
    </row>
    <row r="10" spans="1:26" s="47" customFormat="1" ht="13.5" customHeight="1">
      <c r="A10" s="53">
        <v>4</v>
      </c>
      <c r="B10" s="15" t="s">
        <v>39</v>
      </c>
      <c r="C10" s="29" t="str">
        <f>[37]결승기록지!$C$11</f>
        <v>천우성</v>
      </c>
      <c r="D10" s="30" t="str">
        <f>[37]결승기록지!$E$11</f>
        <v>양양중</v>
      </c>
      <c r="E10" s="31" t="str">
        <f>[37]결승기록지!$F$11</f>
        <v>56.15</v>
      </c>
      <c r="F10" s="29" t="str">
        <f>[37]결승기록지!$C$12</f>
        <v>김지환</v>
      </c>
      <c r="G10" s="30" t="str">
        <f>[37]결승기록지!$E$12</f>
        <v>양정중</v>
      </c>
      <c r="H10" s="31" t="str">
        <f>[37]결승기록지!$F$12</f>
        <v>56.95</v>
      </c>
      <c r="I10" s="29" t="str">
        <f>[37]결승기록지!$C$13</f>
        <v>김정현</v>
      </c>
      <c r="J10" s="30" t="str">
        <f>[37]결승기록지!$E$13</f>
        <v>월배중</v>
      </c>
      <c r="K10" s="31" t="str">
        <f>[37]결승기록지!$F$13</f>
        <v>58.09</v>
      </c>
      <c r="L10" s="29" t="str">
        <f>[37]결승기록지!$C$14</f>
        <v>고준호</v>
      </c>
      <c r="M10" s="30" t="str">
        <f>[37]결승기록지!$E$14</f>
        <v>경기송운중</v>
      </c>
      <c r="N10" s="31" t="str">
        <f>[37]결승기록지!$F$14</f>
        <v>59.50</v>
      </c>
      <c r="O10" s="29" t="str">
        <f>[37]결승기록지!$C$15</f>
        <v>정건우</v>
      </c>
      <c r="P10" s="30" t="str">
        <f>[37]결승기록지!$E$15</f>
        <v>전라중</v>
      </c>
      <c r="Q10" s="31" t="str">
        <f>[37]결승기록지!$F$15</f>
        <v>1:00.21</v>
      </c>
      <c r="R10" s="29" t="str">
        <f>[37]결승기록지!$C$16</f>
        <v>신강훈</v>
      </c>
      <c r="S10" s="30" t="str">
        <f>[37]결승기록지!$E$16</f>
        <v>경기문산중</v>
      </c>
      <c r="T10" s="31" t="str">
        <f>[37]결승기록지!$F$16</f>
        <v>1:00.97</v>
      </c>
      <c r="U10" s="29" t="str">
        <f>[37]결승기록지!$C$17</f>
        <v>김찬호</v>
      </c>
      <c r="V10" s="30" t="str">
        <f>[37]결승기록지!$E$17</f>
        <v>전남체육중</v>
      </c>
      <c r="W10" s="31" t="str">
        <f>[37]결승기록지!$F$17</f>
        <v>1:02.49</v>
      </c>
      <c r="X10" s="29"/>
      <c r="Y10" s="30"/>
      <c r="Z10" s="31"/>
    </row>
    <row r="11" spans="1:26" s="47" customFormat="1" ht="13.5" customHeight="1">
      <c r="A11" s="53">
        <v>1</v>
      </c>
      <c r="B11" s="24" t="s">
        <v>40</v>
      </c>
      <c r="C11" s="32" t="str">
        <f>[38]결승기록지!$C$11</f>
        <v>이준서</v>
      </c>
      <c r="D11" s="33" t="str">
        <f>[38]결승기록지!$E$11</f>
        <v>경기체육중</v>
      </c>
      <c r="E11" s="31" t="str">
        <f>[38]결승기록지!$F$11</f>
        <v>4:32.35</v>
      </c>
      <c r="F11" s="32" t="str">
        <f>[38]결승기록지!$C$12</f>
        <v>김태훈</v>
      </c>
      <c r="G11" s="33" t="str">
        <f>[38]결승기록지!$E$12</f>
        <v>충북영동중</v>
      </c>
      <c r="H11" s="97" t="str">
        <f>[38]결승기록지!$F$12</f>
        <v>4:32.53</v>
      </c>
      <c r="I11" s="32" t="str">
        <f>[38]결승기록지!$C$13</f>
        <v>손현준</v>
      </c>
      <c r="J11" s="33" t="str">
        <f>[38]결승기록지!$E$13</f>
        <v>경기체육중</v>
      </c>
      <c r="K11" s="97" t="str">
        <f>[38]결승기록지!$F$13</f>
        <v>4:40.13</v>
      </c>
      <c r="L11" s="32" t="str">
        <f>[38]결승기록지!$C$14</f>
        <v>한다흔</v>
      </c>
      <c r="M11" s="33" t="str">
        <f>[38]결승기록지!$E$14</f>
        <v>서산중</v>
      </c>
      <c r="N11" s="97" t="str">
        <f>[38]결승기록지!$F$14</f>
        <v>4:43.82</v>
      </c>
      <c r="O11" s="32" t="str">
        <f>[38]결승기록지!$C$15</f>
        <v>안도현</v>
      </c>
      <c r="P11" s="33" t="str">
        <f>[38]결승기록지!$E$15</f>
        <v>충북영동중</v>
      </c>
      <c r="Q11" s="97" t="str">
        <f>[38]결승기록지!$F$15</f>
        <v>4:44.53</v>
      </c>
      <c r="R11" s="32" t="str">
        <f>[38]결승기록지!$C$16</f>
        <v>김용빈</v>
      </c>
      <c r="S11" s="33" t="str">
        <f>[38]결승기록지!$E$16</f>
        <v>양정중</v>
      </c>
      <c r="T11" s="97" t="str">
        <f>[38]결승기록지!$F$16</f>
        <v>4:44.70</v>
      </c>
      <c r="U11" s="32" t="str">
        <f>[38]결승기록지!$C$17</f>
        <v>정의찬</v>
      </c>
      <c r="V11" s="33" t="str">
        <f>[38]결승기록지!$E$17</f>
        <v>충일중</v>
      </c>
      <c r="W11" s="97" t="str">
        <f>[38]결승기록지!$F$17</f>
        <v>4:46.07</v>
      </c>
      <c r="X11" s="32" t="str">
        <f>[38]결승기록지!$C$18</f>
        <v>장수완</v>
      </c>
      <c r="Y11" s="33" t="str">
        <f>[38]결승기록지!$E$18</f>
        <v>광명북중</v>
      </c>
      <c r="Z11" s="97" t="str">
        <f>[38]결승기록지!$F$18</f>
        <v>4:49.64</v>
      </c>
    </row>
    <row r="12" spans="1:26" s="47" customFormat="1" ht="13.5" customHeight="1">
      <c r="A12" s="153">
        <v>4</v>
      </c>
      <c r="B12" s="127" t="s">
        <v>21</v>
      </c>
      <c r="C12" s="128" t="str">
        <f>[80]멀리!$C$11</f>
        <v>홍원의</v>
      </c>
      <c r="D12" s="129" t="str">
        <f>[80]멀리!$E$11</f>
        <v>동명중</v>
      </c>
      <c r="E12" s="130">
        <f>[80]멀리!$F$11</f>
        <v>5.36</v>
      </c>
      <c r="F12" s="128" t="str">
        <f>[80]멀리!$C$12</f>
        <v>박태양</v>
      </c>
      <c r="G12" s="129" t="str">
        <f>[80]멀리!$E$12</f>
        <v>온양용화중</v>
      </c>
      <c r="H12" s="130">
        <f>[80]멀리!$F$12</f>
        <v>5.33</v>
      </c>
      <c r="I12" s="128" t="str">
        <f>[80]멀리!$C$13</f>
        <v>이동규</v>
      </c>
      <c r="J12" s="129" t="str">
        <f>[80]멀리!$E$13</f>
        <v>동방중</v>
      </c>
      <c r="K12" s="130">
        <f>[80]멀리!$F$13</f>
        <v>5.27</v>
      </c>
      <c r="L12" s="128" t="str">
        <f>[80]멀리!$C$14</f>
        <v>박한빛</v>
      </c>
      <c r="M12" s="129" t="str">
        <f>[80]멀리!$E$14</f>
        <v>익산어양중</v>
      </c>
      <c r="N12" s="130">
        <f>[80]멀리!$F$14</f>
        <v>5.26</v>
      </c>
      <c r="O12" s="128" t="str">
        <f>[80]멀리!$C$15</f>
        <v>기승훈</v>
      </c>
      <c r="P12" s="129" t="str">
        <f>[80]멀리!$E$15</f>
        <v>전남체육중</v>
      </c>
      <c r="Q12" s="130">
        <f>[80]멀리!$F$15</f>
        <v>5.26</v>
      </c>
      <c r="R12" s="128" t="str">
        <f>[80]멀리!$C$16</f>
        <v>최진우</v>
      </c>
      <c r="S12" s="129" t="str">
        <f>[80]멀리!$E$16</f>
        <v>울산스포츠과학중</v>
      </c>
      <c r="T12" s="130">
        <f>[80]멀리!$F$16</f>
        <v>5.03</v>
      </c>
      <c r="U12" s="128" t="str">
        <f>[80]멀리!$C$17</f>
        <v>이상윤</v>
      </c>
      <c r="V12" s="129" t="str">
        <f>[80]멀리!$E$17</f>
        <v>형곡중</v>
      </c>
      <c r="W12" s="130">
        <f>[80]멀리!$F$17</f>
        <v>4.97</v>
      </c>
      <c r="X12" s="128" t="str">
        <f>[80]멀리!$C$18</f>
        <v>이윤주</v>
      </c>
      <c r="Y12" s="129" t="str">
        <f>[80]멀리!$E$18</f>
        <v>대전송촌중</v>
      </c>
      <c r="Z12" s="130">
        <f>[80]멀리!$F$18</f>
        <v>4.7699999999999996</v>
      </c>
    </row>
    <row r="13" spans="1:26" s="47" customFormat="1" ht="13.5" customHeight="1">
      <c r="A13" s="153"/>
      <c r="B13" s="23" t="s">
        <v>16</v>
      </c>
      <c r="C13" s="64"/>
      <c r="D13" s="65" t="str">
        <f>[80]멀리!$G$11</f>
        <v>-0.0</v>
      </c>
      <c r="E13" s="126"/>
      <c r="F13" s="140"/>
      <c r="G13" s="141" t="str">
        <f>[80]멀리!$G$12</f>
        <v>0.3</v>
      </c>
      <c r="H13" s="142"/>
      <c r="I13" s="140"/>
      <c r="J13" s="141" t="str">
        <f>[80]멀리!$G$13</f>
        <v>0.2</v>
      </c>
      <c r="K13" s="142"/>
      <c r="L13" s="140"/>
      <c r="M13" s="141" t="str">
        <f>[80]멀리!$G$14</f>
        <v>1.3</v>
      </c>
      <c r="N13" s="142"/>
      <c r="O13" s="140"/>
      <c r="P13" s="141" t="str">
        <f>[80]멀리!$G$15</f>
        <v>-0.9</v>
      </c>
      <c r="Q13" s="142"/>
      <c r="R13" s="140"/>
      <c r="S13" s="141" t="str">
        <f>[80]멀리!$G$16</f>
        <v>0.9</v>
      </c>
      <c r="T13" s="142"/>
      <c r="U13" s="140"/>
      <c r="V13" s="141" t="str">
        <f>[80]멀리!$G$17</f>
        <v>0.9</v>
      </c>
      <c r="W13" s="142"/>
      <c r="X13" s="140"/>
      <c r="Y13" s="141" t="str">
        <f>[80]멀리!$G$18</f>
        <v>0.9</v>
      </c>
      <c r="Z13" s="142"/>
    </row>
    <row r="14" spans="1:26" s="47" customFormat="1" ht="13.5" customHeight="1">
      <c r="A14" s="53">
        <v>2</v>
      </c>
      <c r="B14" s="15" t="s">
        <v>22</v>
      </c>
      <c r="C14" s="29" t="str">
        <f>[80]포환!$C$11</f>
        <v>안상준</v>
      </c>
      <c r="D14" s="30" t="str">
        <f>[80]포환!$E$11</f>
        <v>익산지원중</v>
      </c>
      <c r="E14" s="31" t="str">
        <f>[80]포환!$F$11</f>
        <v>12.97</v>
      </c>
      <c r="F14" s="29" t="str">
        <f>[80]포환!$C$12</f>
        <v>이수민</v>
      </c>
      <c r="G14" s="30" t="str">
        <f>[80]포환!$E$12</f>
        <v>태안중</v>
      </c>
      <c r="H14" s="31" t="str">
        <f>[80]포환!$F$12</f>
        <v>12.27</v>
      </c>
      <c r="I14" s="29" t="str">
        <f>[80]포환!$C$13</f>
        <v>정준석</v>
      </c>
      <c r="J14" s="30" t="str">
        <f>[80]포환!$E$13</f>
        <v>경기체육중</v>
      </c>
      <c r="K14" s="31" t="str">
        <f>[80]포환!$F$13</f>
        <v>10.42</v>
      </c>
      <c r="L14" s="29" t="str">
        <f>[80]포환!$C$14</f>
        <v>강석원</v>
      </c>
      <c r="M14" s="30" t="str">
        <f>[80]포환!$E$14</f>
        <v>반곡중</v>
      </c>
      <c r="N14" s="31" t="str">
        <f>[80]포환!$F$14</f>
        <v>10.24</v>
      </c>
      <c r="O14" s="29" t="str">
        <f>[80]포환!$C$15</f>
        <v>문임성</v>
      </c>
      <c r="P14" s="30" t="str">
        <f>[80]포환!$E$15</f>
        <v>대덕중</v>
      </c>
      <c r="Q14" s="31" t="str">
        <f>[80]포환!$F$15</f>
        <v>9.90</v>
      </c>
      <c r="R14" s="29" t="str">
        <f>[80]포환!$C$16</f>
        <v>김강량</v>
      </c>
      <c r="S14" s="30" t="str">
        <f>[80]포환!$E$16</f>
        <v>동주중</v>
      </c>
      <c r="T14" s="31" t="str">
        <f>[80]포환!$F$16</f>
        <v>9.07</v>
      </c>
      <c r="U14" s="29" t="str">
        <f>[80]포환!$C$17</f>
        <v>강민성</v>
      </c>
      <c r="V14" s="30" t="str">
        <f>[80]포환!$E$17</f>
        <v>인천당하중</v>
      </c>
      <c r="W14" s="31" t="str">
        <f>[80]포환!$F$17</f>
        <v>8.70</v>
      </c>
      <c r="X14" s="29"/>
      <c r="Y14" s="30"/>
      <c r="Z14" s="31"/>
    </row>
    <row r="15" spans="1:26">
      <c r="A15" s="53"/>
    </row>
    <row r="16" spans="1:26">
      <c r="A16" s="53"/>
    </row>
    <row r="17" spans="1:26" ht="18" customHeight="1">
      <c r="A17" s="53"/>
      <c r="B17" s="167" t="s">
        <v>107</v>
      </c>
      <c r="C17" s="167"/>
      <c r="D17" s="16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3"/>
      <c r="B18" s="7" t="s">
        <v>5</v>
      </c>
      <c r="C18" s="2"/>
      <c r="D18" s="3" t="s">
        <v>6</v>
      </c>
      <c r="E18" s="4"/>
      <c r="F18" s="2"/>
      <c r="G18" s="3" t="s">
        <v>9</v>
      </c>
      <c r="H18" s="4"/>
      <c r="I18" s="2"/>
      <c r="J18" s="3" t="s">
        <v>0</v>
      </c>
      <c r="K18" s="4"/>
      <c r="L18" s="2"/>
      <c r="M18" s="3" t="s">
        <v>10</v>
      </c>
      <c r="N18" s="4"/>
      <c r="O18" s="2"/>
      <c r="P18" s="3" t="s">
        <v>1</v>
      </c>
      <c r="Q18" s="4"/>
      <c r="R18" s="2"/>
      <c r="S18" s="3" t="s">
        <v>2</v>
      </c>
      <c r="T18" s="4"/>
      <c r="U18" s="2"/>
      <c r="V18" s="3" t="s">
        <v>11</v>
      </c>
      <c r="W18" s="4"/>
      <c r="X18" s="2"/>
      <c r="Y18" s="3" t="s">
        <v>7</v>
      </c>
      <c r="Z18" s="4"/>
    </row>
    <row r="19" spans="1:26" ht="14.25" thickBot="1">
      <c r="A19" s="53"/>
      <c r="B19" s="6" t="s">
        <v>15</v>
      </c>
      <c r="C19" s="5" t="s">
        <v>3</v>
      </c>
      <c r="D19" s="5" t="s">
        <v>8</v>
      </c>
      <c r="E19" s="5" t="s">
        <v>4</v>
      </c>
      <c r="F19" s="5" t="s">
        <v>3</v>
      </c>
      <c r="G19" s="5" t="s">
        <v>8</v>
      </c>
      <c r="H19" s="5" t="s">
        <v>4</v>
      </c>
      <c r="I19" s="5" t="s">
        <v>3</v>
      </c>
      <c r="J19" s="5" t="s">
        <v>8</v>
      </c>
      <c r="K19" s="5" t="s">
        <v>4</v>
      </c>
      <c r="L19" s="5" t="s">
        <v>3</v>
      </c>
      <c r="M19" s="5" t="s">
        <v>8</v>
      </c>
      <c r="N19" s="5" t="s">
        <v>4</v>
      </c>
      <c r="O19" s="5" t="s">
        <v>3</v>
      </c>
      <c r="P19" s="5" t="s">
        <v>8</v>
      </c>
      <c r="Q19" s="5" t="s">
        <v>4</v>
      </c>
      <c r="R19" s="5" t="s">
        <v>3</v>
      </c>
      <c r="S19" s="5" t="s">
        <v>8</v>
      </c>
      <c r="T19" s="5" t="s">
        <v>4</v>
      </c>
      <c r="U19" s="5" t="s">
        <v>3</v>
      </c>
      <c r="V19" s="5" t="s">
        <v>8</v>
      </c>
      <c r="W19" s="5" t="s">
        <v>4</v>
      </c>
      <c r="X19" s="5" t="s">
        <v>3</v>
      </c>
      <c r="Y19" s="5" t="s">
        <v>8</v>
      </c>
      <c r="Z19" s="5" t="s">
        <v>4</v>
      </c>
    </row>
    <row r="20" spans="1:26" s="48" customFormat="1" ht="13.5" customHeight="1" thickTop="1">
      <c r="A20" s="153">
        <v>3</v>
      </c>
      <c r="B20" s="12" t="s">
        <v>12</v>
      </c>
      <c r="C20" s="25" t="str">
        <f>[25]결승기록지!$C$11</f>
        <v>김수연</v>
      </c>
      <c r="D20" s="26" t="str">
        <f>[25]결승기록지!$E$11</f>
        <v>인화여자중</v>
      </c>
      <c r="E20" s="27" t="str">
        <f>[25]결승기록지!$F$11</f>
        <v>12.76</v>
      </c>
      <c r="F20" s="25" t="str">
        <f>[25]결승기록지!$C$12</f>
        <v>양혜령</v>
      </c>
      <c r="G20" s="26" t="str">
        <f>[25]결승기록지!$E$12</f>
        <v>조치원여자중</v>
      </c>
      <c r="H20" s="27" t="str">
        <f>[25]결승기록지!$F$12</f>
        <v>12.76</v>
      </c>
      <c r="I20" s="25" t="str">
        <f>[25]결승기록지!$C$13</f>
        <v>최지현</v>
      </c>
      <c r="J20" s="26" t="str">
        <f>[25]결승기록지!$E$13</f>
        <v>대전갑천중</v>
      </c>
      <c r="K20" s="27" t="str">
        <f>[25]결승기록지!$F$13</f>
        <v>12.86</v>
      </c>
      <c r="L20" s="25" t="str">
        <f>[25]결승기록지!$C$14</f>
        <v>강수연</v>
      </c>
      <c r="M20" s="26" t="str">
        <f>[25]결승기록지!$E$14</f>
        <v>월촌중</v>
      </c>
      <c r="N20" s="27" t="str">
        <f>[25]결승기록지!$F$14</f>
        <v>13.23</v>
      </c>
      <c r="O20" s="25" t="str">
        <f>[25]결승기록지!$C$15</f>
        <v>신가영</v>
      </c>
      <c r="P20" s="26" t="str">
        <f>[25]결승기록지!$E$15</f>
        <v>상주여자중</v>
      </c>
      <c r="Q20" s="27" t="str">
        <f>[25]결승기록지!$F$15</f>
        <v>13.27</v>
      </c>
      <c r="R20" s="25" t="str">
        <f>[25]결승기록지!$C$16</f>
        <v>송수하</v>
      </c>
      <c r="S20" s="26" t="str">
        <f>[25]결승기록지!$E$16</f>
        <v>전남체육중</v>
      </c>
      <c r="T20" s="27" t="str">
        <f>[25]결승기록지!$F$16</f>
        <v>13.32</v>
      </c>
      <c r="U20" s="25" t="str">
        <f>[25]결승기록지!$C$17</f>
        <v>장유영</v>
      </c>
      <c r="V20" s="26" t="str">
        <f>[25]결승기록지!$E$17</f>
        <v>경명여자중</v>
      </c>
      <c r="W20" s="27" t="str">
        <f>[25]결승기록지!$F$17</f>
        <v>13.74</v>
      </c>
      <c r="X20" s="25" t="str">
        <f>[25]결승기록지!$C$18</f>
        <v>손지오</v>
      </c>
      <c r="Y20" s="26" t="str">
        <f>[25]결승기록지!$E$18</f>
        <v>광주체육중</v>
      </c>
      <c r="Z20" s="27" t="str">
        <f>[25]결승기록지!$F$18</f>
        <v>13.89</v>
      </c>
    </row>
    <row r="21" spans="1:26" s="48" customFormat="1" ht="13.5" customHeight="1">
      <c r="A21" s="153"/>
      <c r="B21" s="23" t="s">
        <v>16</v>
      </c>
      <c r="C21" s="64"/>
      <c r="D21" s="28" t="str">
        <f>[25]결승기록지!$G$8</f>
        <v>+0.4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26"/>
    </row>
    <row r="22" spans="1:26" s="48" customFormat="1" ht="13.5" customHeight="1">
      <c r="A22" s="54">
        <v>4</v>
      </c>
      <c r="B22" s="15" t="s">
        <v>39</v>
      </c>
      <c r="C22" s="29" t="str">
        <f>[39]결승기록지!$C$11</f>
        <v>이수영</v>
      </c>
      <c r="D22" s="30" t="str">
        <f>[39]결승기록지!$E$11</f>
        <v>가좌여자중</v>
      </c>
      <c r="E22" s="31" t="str">
        <f>[39]결승기록지!$F$11</f>
        <v>1:03.65</v>
      </c>
      <c r="F22" s="29" t="str">
        <f>[39]결승기록지!$C$12</f>
        <v>금서영</v>
      </c>
      <c r="G22" s="30" t="str">
        <f>[39]결승기록지!$E$12</f>
        <v>월배중</v>
      </c>
      <c r="H22" s="31" t="str">
        <f>[39]결승기록지!$F$12</f>
        <v>1:06.14</v>
      </c>
      <c r="I22" s="29" t="str">
        <f>[39]결승기록지!$C$13</f>
        <v>김서정</v>
      </c>
      <c r="J22" s="30" t="str">
        <f>[39]결승기록지!$E$13</f>
        <v>경기신천중</v>
      </c>
      <c r="K22" s="31" t="str">
        <f>[39]결승기록지!$F$13</f>
        <v>1:07.04</v>
      </c>
      <c r="L22" s="29" t="str">
        <f>[39]결승기록지!$C$14</f>
        <v>고선윤</v>
      </c>
      <c r="M22" s="30" t="str">
        <f>[39]결승기록지!$E$14</f>
        <v>천안오성중</v>
      </c>
      <c r="N22" s="31" t="str">
        <f>[39]결승기록지!$F$14</f>
        <v>1:08.25</v>
      </c>
      <c r="O22" s="29" t="str">
        <f>[39]결승기록지!$C$15</f>
        <v>황보라</v>
      </c>
      <c r="P22" s="30" t="str">
        <f>[39]결승기록지!$E$15</f>
        <v>홍성여자중</v>
      </c>
      <c r="Q22" s="31" t="str">
        <f>[39]결승기록지!$F$15</f>
        <v>1:10.07</v>
      </c>
      <c r="R22" s="29" t="str">
        <f>[39]결승기록지!$C$16</f>
        <v>임현희</v>
      </c>
      <c r="S22" s="30" t="str">
        <f>[39]결승기록지!$E$16</f>
        <v>경기신천중</v>
      </c>
      <c r="T22" s="31" t="str">
        <f>[39]결승기록지!$F$16</f>
        <v>1:11.31</v>
      </c>
      <c r="U22" s="29" t="str">
        <f>[39]결승기록지!$C$17</f>
        <v>황예지</v>
      </c>
      <c r="V22" s="30" t="str">
        <f>[39]결승기록지!$E$17</f>
        <v>경기송운중</v>
      </c>
      <c r="W22" s="31" t="str">
        <f>[39]결승기록지!$F$17</f>
        <v>1:14.38</v>
      </c>
      <c r="X22" s="29"/>
      <c r="Y22" s="30"/>
      <c r="Z22" s="31"/>
    </row>
    <row r="23" spans="1:26" s="48" customFormat="1" ht="13.5" customHeight="1">
      <c r="A23" s="54">
        <v>1</v>
      </c>
      <c r="B23" s="24" t="s">
        <v>40</v>
      </c>
      <c r="C23" s="32" t="str">
        <f>[40]결승기록지!$C$11</f>
        <v>노지영</v>
      </c>
      <c r="D23" s="33" t="str">
        <f>[40]결승기록지!$E$11</f>
        <v>원주여자중</v>
      </c>
      <c r="E23" s="97" t="str">
        <f>[40]결승기록지!$F$11</f>
        <v>5:04.93</v>
      </c>
      <c r="F23" s="32" t="str">
        <f>[40]결승기록지!$C$12</f>
        <v>이예원</v>
      </c>
      <c r="G23" s="33" t="str">
        <f>[40]결승기록지!$E$12</f>
        <v>충북영동중</v>
      </c>
      <c r="H23" s="97" t="str">
        <f>[40]결승기록지!$F$12</f>
        <v>5:05.74</v>
      </c>
      <c r="I23" s="32" t="str">
        <f>[40]결승기록지!$C$13</f>
        <v>박선하</v>
      </c>
      <c r="J23" s="33" t="str">
        <f>[40]결승기록지!$E$13</f>
        <v>건대부속중</v>
      </c>
      <c r="K23" s="97" t="str">
        <f>[40]결승기록지!$F$13</f>
        <v>5:08.15</v>
      </c>
      <c r="L23" s="32" t="str">
        <f>[40]결승기록지!$C$14</f>
        <v>이명웅</v>
      </c>
      <c r="M23" s="33" t="str">
        <f>[40]결승기록지!$E$14</f>
        <v>천안오성중</v>
      </c>
      <c r="N23" s="97" t="str">
        <f>[40]결승기록지!$F$14</f>
        <v>5:10.65</v>
      </c>
      <c r="O23" s="32" t="str">
        <f>[40]결승기록지!$C$15</f>
        <v>박우림</v>
      </c>
      <c r="P23" s="33" t="str">
        <f>[40]결승기록지!$E$15</f>
        <v>정선중</v>
      </c>
      <c r="Q23" s="97" t="str">
        <f>[40]결승기록지!$F$15</f>
        <v>5:17.06</v>
      </c>
      <c r="R23" s="32" t="str">
        <f>[40]결승기록지!$C$16</f>
        <v>조수빈</v>
      </c>
      <c r="S23" s="33" t="str">
        <f>[40]결승기록지!$E$16</f>
        <v>태인중</v>
      </c>
      <c r="T23" s="97" t="str">
        <f>[40]결승기록지!$F$16</f>
        <v>5:17.44</v>
      </c>
      <c r="U23" s="32" t="str">
        <f>[40]결승기록지!$C$17</f>
        <v>김소민</v>
      </c>
      <c r="V23" s="33" t="str">
        <f>[40]결승기록지!$E$17</f>
        <v>경기체육중</v>
      </c>
      <c r="W23" s="97" t="str">
        <f>[40]결승기록지!$F$17</f>
        <v>5:26.52</v>
      </c>
      <c r="X23" s="32" t="str">
        <f>[40]결승기록지!$C$18</f>
        <v>이정은</v>
      </c>
      <c r="Y23" s="33" t="str">
        <f>[40]결승기록지!$E$18</f>
        <v>광주체육중</v>
      </c>
      <c r="Z23" s="97" t="str">
        <f>[40]결승기록지!$F$18</f>
        <v>6:03.28</v>
      </c>
    </row>
    <row r="24" spans="1:26" s="47" customFormat="1" ht="13.5" customHeight="1">
      <c r="A24" s="157">
        <v>4</v>
      </c>
      <c r="B24" s="127" t="s">
        <v>21</v>
      </c>
      <c r="C24" s="128" t="str">
        <f>[41]멀리!$C$11</f>
        <v>이서영</v>
      </c>
      <c r="D24" s="129" t="str">
        <f>[41]멀리!$E$11</f>
        <v>홍성여자중</v>
      </c>
      <c r="E24" s="130" t="str">
        <f>[41]멀리!$F$11</f>
        <v>4.91</v>
      </c>
      <c r="F24" s="128" t="str">
        <f>[41]멀리!$C$12</f>
        <v>여채빈</v>
      </c>
      <c r="G24" s="129" t="str">
        <f>[41]멀리!$E$12</f>
        <v>경기문산중</v>
      </c>
      <c r="H24" s="130" t="str">
        <f>[41]멀리!$F$12</f>
        <v>4.66</v>
      </c>
      <c r="I24" s="128" t="str">
        <f>[41]멀리!$C$13</f>
        <v>정지원</v>
      </c>
      <c r="J24" s="129" t="str">
        <f>[41]멀리!$E$13</f>
        <v>대흥중</v>
      </c>
      <c r="K24" s="130" t="str">
        <f>[41]멀리!$F$13</f>
        <v>4.63</v>
      </c>
      <c r="L24" s="128" t="str">
        <f>[41]멀리!$C$14</f>
        <v>정현진</v>
      </c>
      <c r="M24" s="129" t="str">
        <f>[41]멀리!$E$14</f>
        <v>전라중</v>
      </c>
      <c r="N24" s="130" t="str">
        <f>[41]멀리!$F$14</f>
        <v>4.37</v>
      </c>
      <c r="O24" s="128" t="str">
        <f>[41]멀리!$C$15</f>
        <v>이예린</v>
      </c>
      <c r="P24" s="129" t="str">
        <f>[41]멀리!$E$15</f>
        <v>대전체육중</v>
      </c>
      <c r="Q24" s="130" t="str">
        <f>[41]멀리!$F$15</f>
        <v>4.27</v>
      </c>
      <c r="R24" s="128" t="str">
        <f>[41]멀리!$C$16</f>
        <v>김예원</v>
      </c>
      <c r="S24" s="129" t="str">
        <f>[41]멀리!$E$16</f>
        <v>경기관양중</v>
      </c>
      <c r="T24" s="130" t="str">
        <f>[41]멀리!$F$16</f>
        <v>4.10</v>
      </c>
      <c r="U24" s="128" t="str">
        <f>[41]멀리!$C$17</f>
        <v>김가은</v>
      </c>
      <c r="V24" s="129" t="str">
        <f>[41]멀리!$E$17</f>
        <v>상주여자중</v>
      </c>
      <c r="W24" s="130" t="str">
        <f>[41]멀리!$F$17</f>
        <v>4.05</v>
      </c>
      <c r="X24" s="128" t="str">
        <f>[41]멀리!$C$18</f>
        <v>박수빈</v>
      </c>
      <c r="Y24" s="129" t="str">
        <f>[41]멀리!$E$18</f>
        <v>대전구봉중</v>
      </c>
      <c r="Z24" s="130" t="str">
        <f>[41]멀리!$F$18</f>
        <v>3.87</v>
      </c>
    </row>
    <row r="25" spans="1:26" s="47" customFormat="1" ht="13.5" customHeight="1">
      <c r="A25" s="157"/>
      <c r="B25" s="23" t="s">
        <v>16</v>
      </c>
      <c r="C25" s="64"/>
      <c r="D25" s="65" t="str">
        <f>[41]멀리!$G$11</f>
        <v>0.6</v>
      </c>
      <c r="E25" s="126"/>
      <c r="F25" s="64"/>
      <c r="G25" s="65" t="str">
        <f>[41]멀리!$G$12</f>
        <v>0.4</v>
      </c>
      <c r="H25" s="126"/>
      <c r="I25" s="64"/>
      <c r="J25" s="65" t="str">
        <f>[41]멀리!$G$13</f>
        <v>0.4</v>
      </c>
      <c r="K25" s="126"/>
      <c r="L25" s="64"/>
      <c r="M25" s="65" t="str">
        <f>[41]멀리!$G$14</f>
        <v>0.6</v>
      </c>
      <c r="N25" s="126"/>
      <c r="O25" s="64"/>
      <c r="P25" s="65" t="str">
        <f>[41]멀리!$G$15</f>
        <v>-0.0</v>
      </c>
      <c r="Q25" s="126"/>
      <c r="R25" s="64"/>
      <c r="S25" s="65" t="str">
        <f>[41]멀리!$G$16</f>
        <v>0.5</v>
      </c>
      <c r="T25" s="126"/>
      <c r="U25" s="64"/>
      <c r="V25" s="65" t="str">
        <f>[41]멀리!$G$17</f>
        <v>0.9</v>
      </c>
      <c r="W25" s="126"/>
      <c r="X25" s="64"/>
      <c r="Y25" s="65" t="str">
        <f>[41]멀리!$G$18</f>
        <v>0.6</v>
      </c>
      <c r="Z25" s="126"/>
    </row>
    <row r="26" spans="1:26" s="47" customFormat="1" ht="13.5" customHeight="1">
      <c r="A26" s="53">
        <v>2</v>
      </c>
      <c r="B26" s="15" t="s">
        <v>22</v>
      </c>
      <c r="C26" s="29" t="str">
        <f>[41]포환!$C$11</f>
        <v>이현나</v>
      </c>
      <c r="D26" s="30" t="str">
        <f>[41]포환!$E$11</f>
        <v>원주여자중</v>
      </c>
      <c r="E26" s="31" t="str">
        <f>[41]포환!$F$11</f>
        <v>12.25</v>
      </c>
      <c r="F26" s="29" t="str">
        <f>[41]포환!$C$12</f>
        <v>박소진</v>
      </c>
      <c r="G26" s="30" t="str">
        <f>[41]포환!$E$12</f>
        <v>형곡중</v>
      </c>
      <c r="H26" s="31" t="str">
        <f>[41]포환!$F$12</f>
        <v>11.64</v>
      </c>
      <c r="I26" s="29" t="str">
        <f>[41]포환!$C$13</f>
        <v>김미나</v>
      </c>
      <c r="J26" s="30" t="str">
        <f>[41]포환!$E$13</f>
        <v>경기체육중</v>
      </c>
      <c r="K26" s="31" t="str">
        <f>[41]포환!$F$13</f>
        <v>11.11</v>
      </c>
      <c r="L26" s="29" t="str">
        <f>[41]포환!$C$14</f>
        <v>박은서</v>
      </c>
      <c r="M26" s="30" t="str">
        <f>[41]포환!$E$14</f>
        <v>경기철산중</v>
      </c>
      <c r="N26" s="31" t="str">
        <f>[41]포환!$F$14</f>
        <v>9.18</v>
      </c>
      <c r="O26" s="29" t="str">
        <f>[41]포환!$C$15</f>
        <v>곽시현</v>
      </c>
      <c r="P26" s="30" t="str">
        <f>[41]포환!$E$15</f>
        <v>경기체육중</v>
      </c>
      <c r="Q26" s="58" t="str">
        <f>[41]포환!$F$15</f>
        <v>8.82</v>
      </c>
      <c r="R26" s="29" t="str">
        <f>[41]포환!$C$16</f>
        <v>김주현</v>
      </c>
      <c r="S26" s="30" t="str">
        <f>[41]포환!$E$16</f>
        <v>행당중</v>
      </c>
      <c r="T26" s="31" t="str">
        <f>[41]포환!$F$16</f>
        <v>8.81</v>
      </c>
      <c r="U26" s="29" t="str">
        <f>[41]포환!$C$17</f>
        <v>김지민</v>
      </c>
      <c r="V26" s="30" t="str">
        <f>[41]포환!$E$17</f>
        <v>원주여자중</v>
      </c>
      <c r="W26" s="31" t="str">
        <f>[41]포환!$F$17</f>
        <v>8.65</v>
      </c>
      <c r="X26" s="29" t="str">
        <f>[41]포환!$C$18</f>
        <v>주혜원</v>
      </c>
      <c r="Y26" s="30" t="str">
        <f>[41]포환!$E$18</f>
        <v>인화여자중</v>
      </c>
      <c r="Z26" s="58" t="str">
        <f>[41]포환!$F$18</f>
        <v>7.41</v>
      </c>
    </row>
    <row r="27" spans="1:26">
      <c r="A27" s="56"/>
    </row>
    <row r="28" spans="1:26">
      <c r="A28" s="56"/>
    </row>
    <row r="29" spans="1:26">
      <c r="A29" s="56"/>
    </row>
    <row r="30" spans="1:26">
      <c r="A30" s="56"/>
    </row>
    <row r="31" spans="1:26">
      <c r="A31" s="56"/>
    </row>
    <row r="32" spans="1:26">
      <c r="A32" s="56"/>
    </row>
    <row r="33" spans="1:1">
      <c r="A33" s="56"/>
    </row>
    <row r="34" spans="1:1">
      <c r="A34" s="56"/>
    </row>
    <row r="35" spans="1:1">
      <c r="A35" s="56"/>
    </row>
    <row r="36" spans="1:1">
      <c r="A36" s="56"/>
    </row>
    <row r="37" spans="1:1">
      <c r="A37" s="56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5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4"/>
    </row>
    <row r="2" spans="1:26" s="9" customFormat="1" ht="45" customHeight="1" thickBot="1">
      <c r="A2" s="54"/>
      <c r="B2" s="10"/>
      <c r="C2" s="10"/>
      <c r="D2" s="10"/>
      <c r="E2" s="144" t="s">
        <v>57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51" t="s">
        <v>38</v>
      </c>
      <c r="V2" s="51"/>
      <c r="W2" s="51"/>
      <c r="X2" s="51"/>
      <c r="Y2" s="51"/>
      <c r="Z2" s="51"/>
    </row>
    <row r="3" spans="1:26" s="9" customFormat="1" ht="14.25" thickTop="1">
      <c r="A3" s="54"/>
      <c r="B3" s="146" t="s">
        <v>61</v>
      </c>
      <c r="C3" s="146"/>
      <c r="D3" s="10"/>
      <c r="E3" s="10"/>
      <c r="F3" s="147" t="s">
        <v>58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24</v>
      </c>
      <c r="C5" s="2"/>
      <c r="D5" s="3" t="s">
        <v>25</v>
      </c>
      <c r="E5" s="4"/>
      <c r="F5" s="2"/>
      <c r="G5" s="3" t="s">
        <v>26</v>
      </c>
      <c r="H5" s="4"/>
      <c r="I5" s="2"/>
      <c r="J5" s="3" t="s">
        <v>27</v>
      </c>
      <c r="K5" s="4"/>
      <c r="L5" s="2"/>
      <c r="M5" s="3" t="s">
        <v>28</v>
      </c>
      <c r="N5" s="4"/>
      <c r="O5" s="2"/>
      <c r="P5" s="3" t="s">
        <v>29</v>
      </c>
      <c r="Q5" s="4"/>
      <c r="R5" s="2"/>
      <c r="S5" s="3" t="s">
        <v>30</v>
      </c>
      <c r="T5" s="4"/>
      <c r="U5" s="2"/>
      <c r="V5" s="3" t="s">
        <v>31</v>
      </c>
      <c r="W5" s="4"/>
      <c r="X5" s="2"/>
      <c r="Y5" s="3" t="s">
        <v>32</v>
      </c>
      <c r="Z5" s="4"/>
    </row>
    <row r="6" spans="1:26" ht="14.25" thickBot="1">
      <c r="B6" s="6" t="s">
        <v>33</v>
      </c>
      <c r="C6" s="5" t="s">
        <v>34</v>
      </c>
      <c r="D6" s="5" t="s">
        <v>35</v>
      </c>
      <c r="E6" s="5" t="s">
        <v>36</v>
      </c>
      <c r="F6" s="5" t="s">
        <v>34</v>
      </c>
      <c r="G6" s="5" t="s">
        <v>35</v>
      </c>
      <c r="H6" s="5" t="s">
        <v>36</v>
      </c>
      <c r="I6" s="5" t="s">
        <v>34</v>
      </c>
      <c r="J6" s="5" t="s">
        <v>35</v>
      </c>
      <c r="K6" s="5" t="s">
        <v>36</v>
      </c>
      <c r="L6" s="5" t="s">
        <v>34</v>
      </c>
      <c r="M6" s="5" t="s">
        <v>35</v>
      </c>
      <c r="N6" s="5" t="s">
        <v>36</v>
      </c>
      <c r="O6" s="5" t="s">
        <v>34</v>
      </c>
      <c r="P6" s="5" t="s">
        <v>35</v>
      </c>
      <c r="Q6" s="5" t="s">
        <v>36</v>
      </c>
      <c r="R6" s="5" t="s">
        <v>34</v>
      </c>
      <c r="S6" s="5" t="s">
        <v>35</v>
      </c>
      <c r="T6" s="5" t="s">
        <v>36</v>
      </c>
      <c r="U6" s="5" t="s">
        <v>34</v>
      </c>
      <c r="V6" s="5" t="s">
        <v>35</v>
      </c>
      <c r="W6" s="5" t="s">
        <v>36</v>
      </c>
      <c r="X6" s="5" t="s">
        <v>34</v>
      </c>
      <c r="Y6" s="5" t="s">
        <v>35</v>
      </c>
      <c r="Z6" s="5" t="s">
        <v>36</v>
      </c>
    </row>
    <row r="7" spans="1:26" s="68" customFormat="1" ht="13.5" customHeight="1" thickTop="1">
      <c r="A7" s="153">
        <v>2</v>
      </c>
      <c r="B7" s="12" t="s">
        <v>17</v>
      </c>
      <c r="C7" s="60" t="str">
        <f>[42]결승기록지!$C$11</f>
        <v>신민규</v>
      </c>
      <c r="D7" s="61" t="str">
        <f>[42]결승기록지!$E$11</f>
        <v>한강미디어고</v>
      </c>
      <c r="E7" s="27" t="str">
        <f>[42]결승기록지!$F$11</f>
        <v>10.59</v>
      </c>
      <c r="F7" s="60" t="str">
        <f>[42]결승기록지!$C$12</f>
        <v>전주성</v>
      </c>
      <c r="G7" s="61" t="str">
        <f>[42]결승기록지!$E$12</f>
        <v>전남체육고</v>
      </c>
      <c r="H7" s="27" t="str">
        <f>[42]결승기록지!$F$12</f>
        <v>10.71</v>
      </c>
      <c r="I7" s="60" t="str">
        <f>[42]결승기록지!$C$13</f>
        <v>한상욱</v>
      </c>
      <c r="J7" s="61" t="str">
        <f>[42]결승기록지!$E$13</f>
        <v>경기덕계고</v>
      </c>
      <c r="K7" s="27" t="str">
        <f>[42]결승기록지!$F$13</f>
        <v>10.87</v>
      </c>
      <c r="L7" s="60" t="str">
        <f>[42]결승기록지!$C$14</f>
        <v>이준혁</v>
      </c>
      <c r="M7" s="61" t="str">
        <f>[42]결승기록지!$E$14</f>
        <v>경기모바일과학고</v>
      </c>
      <c r="N7" s="27" t="str">
        <f>[42]결승기록지!$F$14</f>
        <v>10.90</v>
      </c>
      <c r="O7" s="60" t="str">
        <f>[42]결승기록지!$C$15</f>
        <v>이재성</v>
      </c>
      <c r="P7" s="61" t="str">
        <f>[42]결승기록지!$E$15</f>
        <v>경기덕계고</v>
      </c>
      <c r="Q7" s="27" t="str">
        <f>[42]결승기록지!$F$15</f>
        <v>10.91</v>
      </c>
      <c r="R7" s="60" t="str">
        <f>[42]결승기록지!$C$16</f>
        <v>임병수</v>
      </c>
      <c r="S7" s="61" t="str">
        <f>[42]결승기록지!$E$16</f>
        <v>경기심원고</v>
      </c>
      <c r="T7" s="27" t="str">
        <f>[42]결승기록지!$F$16</f>
        <v>10.97</v>
      </c>
      <c r="U7" s="60" t="str">
        <f>[42]결승기록지!$C$17</f>
        <v>박중현</v>
      </c>
      <c r="V7" s="61" t="str">
        <f>[42]결승기록지!$E$17</f>
        <v>전남체육고</v>
      </c>
      <c r="W7" s="27" t="str">
        <f>[42]결승기록지!$F$17</f>
        <v>11.01</v>
      </c>
      <c r="X7" s="60" t="str">
        <f>[42]결승기록지!$C$18</f>
        <v>신우현</v>
      </c>
      <c r="Y7" s="61" t="str">
        <f>[42]결승기록지!$E$18</f>
        <v>세정상업고</v>
      </c>
      <c r="Z7" s="27" t="str">
        <f>[42]결승기록지!$F$18</f>
        <v>11.06</v>
      </c>
    </row>
    <row r="8" spans="1:26" s="68" customFormat="1" ht="13.5" customHeight="1">
      <c r="A8" s="153"/>
      <c r="B8" s="13" t="s">
        <v>16</v>
      </c>
      <c r="C8" s="38"/>
      <c r="D8" s="39" t="str">
        <f>[42]결승기록지!$G$8</f>
        <v>-0.4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68" customFormat="1" ht="13.5" customHeight="1">
      <c r="A9" s="153">
        <v>3</v>
      </c>
      <c r="B9" s="14" t="s">
        <v>18</v>
      </c>
      <c r="C9" s="35" t="str">
        <f>[43]결승기록지!$C$11</f>
        <v>한상욱</v>
      </c>
      <c r="D9" s="36" t="str">
        <f>[43]결승기록지!$E$11</f>
        <v>경기덕계고</v>
      </c>
      <c r="E9" s="37" t="str">
        <f>[43]결승기록지!$F$11</f>
        <v>22.15</v>
      </c>
      <c r="F9" s="35" t="str">
        <f>[43]결승기록지!$C$12</f>
        <v>박중현</v>
      </c>
      <c r="G9" s="36" t="str">
        <f>[43]결승기록지!$E$12</f>
        <v>전남체육고</v>
      </c>
      <c r="H9" s="37" t="str">
        <f>[43]결승기록지!$F$12</f>
        <v>22.30</v>
      </c>
      <c r="I9" s="35" t="str">
        <f>[43]결승기록지!$C$13</f>
        <v>이재성</v>
      </c>
      <c r="J9" s="36" t="str">
        <f>[43]결승기록지!$E$13</f>
        <v>경기덕계고</v>
      </c>
      <c r="K9" s="37" t="str">
        <f>[43]결승기록지!$F$13</f>
        <v>22.327</v>
      </c>
      <c r="L9" s="35" t="str">
        <f>[43]결승기록지!$C$14</f>
        <v>이도하</v>
      </c>
      <c r="M9" s="36" t="str">
        <f>[43]결승기록지!$E$14</f>
        <v>문산수억고</v>
      </c>
      <c r="N9" s="37" t="str">
        <f>[43]결승기록지!$F$14</f>
        <v>22.329</v>
      </c>
      <c r="O9" s="35" t="str">
        <f>[43]결승기록지!$C$15</f>
        <v>신우현</v>
      </c>
      <c r="P9" s="36" t="str">
        <f>[43]결승기록지!$E$15</f>
        <v>세정상업고</v>
      </c>
      <c r="Q9" s="37" t="str">
        <f>[43]결승기록지!$F$15</f>
        <v>22.77</v>
      </c>
      <c r="R9" s="35" t="str">
        <f>[43]결승기록지!$C$16</f>
        <v>주진영</v>
      </c>
      <c r="S9" s="36" t="str">
        <f>[43]결승기록지!$E$16</f>
        <v>서울체육고</v>
      </c>
      <c r="T9" s="37" t="str">
        <f>[43]결승기록지!$F$16</f>
        <v>22.86</v>
      </c>
      <c r="U9" s="35" t="str">
        <f>[43]결승기록지!$C$17</f>
        <v>임병수</v>
      </c>
      <c r="V9" s="36" t="str">
        <f>[43]결승기록지!$E$17</f>
        <v>경기심원고</v>
      </c>
      <c r="W9" s="37" t="str">
        <f>[43]결승기록지!$F$17</f>
        <v>22.97</v>
      </c>
      <c r="X9" s="35" t="str">
        <f>[43]결승기록지!$C$18</f>
        <v>최진환</v>
      </c>
      <c r="Y9" s="36" t="str">
        <f>[43]결승기록지!$E$18</f>
        <v>경기문산제일고</v>
      </c>
      <c r="Z9" s="37" t="str">
        <f>[43]결승기록지!$F$18</f>
        <v>23.21</v>
      </c>
    </row>
    <row r="10" spans="1:26" s="68" customFormat="1" ht="13.5" customHeight="1">
      <c r="A10" s="153"/>
      <c r="B10" s="13" t="s">
        <v>16</v>
      </c>
      <c r="C10" s="38"/>
      <c r="D10" s="39" t="str">
        <f>[43]결승기록지!$G$8</f>
        <v>-2.6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68" customFormat="1" ht="13.5" customHeight="1">
      <c r="A11" s="53">
        <v>1</v>
      </c>
      <c r="B11" s="15" t="s">
        <v>39</v>
      </c>
      <c r="C11" s="29" t="str">
        <f>[44]결승기록지!$C$11</f>
        <v>이도하</v>
      </c>
      <c r="D11" s="30" t="str">
        <f>[44]결승기록지!$E$11</f>
        <v>문산수억고</v>
      </c>
      <c r="E11" s="31" t="str">
        <f>[44]결승기록지!$F$11</f>
        <v>48.59</v>
      </c>
      <c r="F11" s="29" t="str">
        <f>[44]결승기록지!$C$12</f>
        <v>최휘관</v>
      </c>
      <c r="G11" s="30" t="str">
        <f>[44]결승기록지!$E$12</f>
        <v>전남체육고</v>
      </c>
      <c r="H11" s="31" t="str">
        <f>[44]결승기록지!$F$12</f>
        <v>49.10</v>
      </c>
      <c r="I11" s="29" t="str">
        <f>[44]결승기록지!$C$13</f>
        <v>천하림</v>
      </c>
      <c r="J11" s="30" t="str">
        <f>[44]결승기록지!$E$13</f>
        <v>전남체육고</v>
      </c>
      <c r="K11" s="31" t="str">
        <f>[44]결승기록지!$F$13</f>
        <v>49.78</v>
      </c>
      <c r="L11" s="29" t="str">
        <f>[44]결승기록지!$C$14</f>
        <v>장준</v>
      </c>
      <c r="M11" s="30" t="str">
        <f>[44]결승기록지!$E$14</f>
        <v>대구체육고</v>
      </c>
      <c r="N11" s="31" t="str">
        <f>[44]결승기록지!$F$14</f>
        <v>49.87</v>
      </c>
      <c r="O11" s="29" t="str">
        <f>[44]결승기록지!$C$15</f>
        <v>배성민</v>
      </c>
      <c r="P11" s="30" t="str">
        <f>[44]결승기록지!$E$15</f>
        <v>인천체육고</v>
      </c>
      <c r="Q11" s="31" t="str">
        <f>[44]결승기록지!$F$15</f>
        <v>51.00</v>
      </c>
      <c r="R11" s="29" t="str">
        <f>[44]결승기록지!$C$16</f>
        <v>조주환</v>
      </c>
      <c r="S11" s="30" t="str">
        <f>[44]결승기록지!$E$16</f>
        <v>인천체육고</v>
      </c>
      <c r="T11" s="31" t="str">
        <f>[44]결승기록지!$F$16</f>
        <v>51.64</v>
      </c>
      <c r="U11" s="29" t="str">
        <f>[44]결승기록지!$C$17</f>
        <v>이창윤</v>
      </c>
      <c r="V11" s="30" t="str">
        <f>[44]결승기록지!$E$17</f>
        <v>전남체육고</v>
      </c>
      <c r="W11" s="31" t="str">
        <f>[44]결승기록지!$F$17</f>
        <v>52.78</v>
      </c>
      <c r="X11" s="29" t="str">
        <f>[44]결승기록지!$C$18</f>
        <v>이의현</v>
      </c>
      <c r="Y11" s="30" t="str">
        <f>[44]결승기록지!$E$18</f>
        <v>경복고</v>
      </c>
      <c r="Z11" s="31" t="str">
        <f>[44]결승기록지!$F$18</f>
        <v>53.18</v>
      </c>
    </row>
    <row r="12" spans="1:26" s="68" customFormat="1" ht="13.5" customHeight="1">
      <c r="A12" s="53">
        <v>3</v>
      </c>
      <c r="B12" s="15" t="s">
        <v>19</v>
      </c>
      <c r="C12" s="29" t="str">
        <f>[45]결승기록지!$C$11</f>
        <v>곽동욱</v>
      </c>
      <c r="D12" s="30" t="str">
        <f>[45]결승기록지!$E$11</f>
        <v>대구체육고</v>
      </c>
      <c r="E12" s="31" t="str">
        <f>[45]결승기록지!$F$11</f>
        <v>1:54.94</v>
      </c>
      <c r="F12" s="29" t="str">
        <f>[45]결승기록지!$C$12</f>
        <v>김상범</v>
      </c>
      <c r="G12" s="30" t="str">
        <f>[45]결승기록지!$E$12</f>
        <v>경복고</v>
      </c>
      <c r="H12" s="31" t="str">
        <f>[45]결승기록지!$F$12</f>
        <v>1:56.91</v>
      </c>
      <c r="I12" s="29" t="str">
        <f>[45]결승기록지!$C$13</f>
        <v>이도영</v>
      </c>
      <c r="J12" s="30" t="str">
        <f>[45]결승기록지!$E$13</f>
        <v>충현고</v>
      </c>
      <c r="K12" s="31" t="str">
        <f>[45]결승기록지!$F$13</f>
        <v>1:58.34</v>
      </c>
      <c r="L12" s="29" t="str">
        <f>[45]결승기록지!$C$14</f>
        <v>김장욱</v>
      </c>
      <c r="M12" s="30" t="str">
        <f>[45]결승기록지!$E$14</f>
        <v>경복고</v>
      </c>
      <c r="N12" s="31" t="str">
        <f>[45]결승기록지!$F$14</f>
        <v>2:00.32</v>
      </c>
      <c r="O12" s="29" t="str">
        <f>[45]결승기록지!$C$15</f>
        <v>박원빈</v>
      </c>
      <c r="P12" s="30" t="str">
        <f>[45]결승기록지!$E$15</f>
        <v>인천체육고</v>
      </c>
      <c r="Q12" s="31" t="str">
        <f>[45]결승기록지!$F$15</f>
        <v>2:00.57</v>
      </c>
      <c r="R12" s="29" t="str">
        <f>[45]결승기록지!$C$16</f>
        <v>노현우</v>
      </c>
      <c r="S12" s="30" t="str">
        <f>[45]결승기록지!$E$16</f>
        <v>강릉명륜고</v>
      </c>
      <c r="T12" s="31" t="str">
        <f>[45]결승기록지!$F$16</f>
        <v>2:08.86</v>
      </c>
      <c r="U12" s="29" t="str">
        <f>[45]결승기록지!$C$17</f>
        <v>이돈길</v>
      </c>
      <c r="V12" s="30" t="str">
        <f>[45]결승기록지!$E$17</f>
        <v>용남고</v>
      </c>
      <c r="W12" s="31" t="str">
        <f>[45]결승기록지!$F$17</f>
        <v>2:12.40</v>
      </c>
      <c r="X12" s="29"/>
      <c r="Y12" s="30"/>
      <c r="Z12" s="31"/>
    </row>
    <row r="13" spans="1:26" s="68" customFormat="1" ht="13.5" customHeight="1">
      <c r="A13" s="69">
        <v>4</v>
      </c>
      <c r="B13" s="15" t="s">
        <v>40</v>
      </c>
      <c r="C13" s="29" t="str">
        <f>[46]결승기록지!$C$11</f>
        <v>박종학</v>
      </c>
      <c r="D13" s="30" t="str">
        <f>[46]결승기록지!$E$11</f>
        <v>경기체육고</v>
      </c>
      <c r="E13" s="70" t="str">
        <f>[46]결승기록지!$F$11</f>
        <v>4:02.48</v>
      </c>
      <c r="F13" s="29" t="str">
        <f>[46]결승기록지!$C$12</f>
        <v>이재웅</v>
      </c>
      <c r="G13" s="30" t="str">
        <f>[46]결승기록지!$E$12</f>
        <v>경북영동고</v>
      </c>
      <c r="H13" s="70" t="str">
        <f>[46]결승기록지!$F$12</f>
        <v>4:04.44</v>
      </c>
      <c r="I13" s="29" t="str">
        <f>[46]결승기록지!$C$13</f>
        <v>박원빈</v>
      </c>
      <c r="J13" s="30" t="str">
        <f>[46]결승기록지!$E$13</f>
        <v>인천체육고</v>
      </c>
      <c r="K13" s="70" t="str">
        <f>[46]결승기록지!$F$13</f>
        <v>4:06.43</v>
      </c>
      <c r="L13" s="29" t="str">
        <f>[46]결승기록지!$C$14</f>
        <v>곽동욱</v>
      </c>
      <c r="M13" s="30" t="str">
        <f>[46]결승기록지!$E$14</f>
        <v>대구체육고</v>
      </c>
      <c r="N13" s="70" t="str">
        <f>[46]결승기록지!$F$14</f>
        <v>4:06.78</v>
      </c>
      <c r="O13" s="29" t="str">
        <f>[46]결승기록지!$C$15</f>
        <v>이현서</v>
      </c>
      <c r="P13" s="30" t="str">
        <f>[46]결승기록지!$E$15</f>
        <v>강릉명륜고</v>
      </c>
      <c r="Q13" s="70" t="str">
        <f>[46]결승기록지!$F$15</f>
        <v>4:09.10</v>
      </c>
      <c r="R13" s="29" t="str">
        <f>[46]결승기록지!$C$16</f>
        <v>김도엽</v>
      </c>
      <c r="S13" s="30" t="str">
        <f>[46]결승기록지!$E$16</f>
        <v>충현고</v>
      </c>
      <c r="T13" s="70" t="str">
        <f>[46]결승기록지!$F$16</f>
        <v>4:10.52</v>
      </c>
      <c r="U13" s="29" t="str">
        <f>[46]결승기록지!$C$17</f>
        <v>이준서</v>
      </c>
      <c r="V13" s="30" t="str">
        <f>[46]결승기록지!$E$17</f>
        <v>대구체육고</v>
      </c>
      <c r="W13" s="70" t="str">
        <f>[46]결승기록지!$F$17</f>
        <v>4:10.62</v>
      </c>
      <c r="X13" s="29" t="str">
        <f>[46]결승기록지!$C$18</f>
        <v>노용진</v>
      </c>
      <c r="Y13" s="30" t="str">
        <f>[46]결승기록지!$E$18</f>
        <v>경기체육고</v>
      </c>
      <c r="Z13" s="70" t="str">
        <f>[46]결승기록지!$F$18</f>
        <v>4:11.25</v>
      </c>
    </row>
    <row r="14" spans="1:26" s="68" customFormat="1" ht="13.5" customHeight="1">
      <c r="A14" s="53">
        <v>1</v>
      </c>
      <c r="B14" s="15" t="s">
        <v>41</v>
      </c>
      <c r="C14" s="17" t="str">
        <f>[47]결승기록지!$C$11</f>
        <v>박종학</v>
      </c>
      <c r="D14" s="18" t="str">
        <f>[47]결승기록지!$E$11</f>
        <v>경기체육고</v>
      </c>
      <c r="E14" s="57" t="str">
        <f>[47]결승기록지!$F$11</f>
        <v>14:58.15</v>
      </c>
      <c r="F14" s="17" t="str">
        <f>[47]결승기록지!$C$12</f>
        <v>김건오</v>
      </c>
      <c r="G14" s="18" t="str">
        <f>[47]결승기록지!$E$12</f>
        <v>울산고</v>
      </c>
      <c r="H14" s="57" t="str">
        <f>[47]결승기록지!$F$12</f>
        <v>15:23.55</v>
      </c>
      <c r="I14" s="17" t="str">
        <f>[47]결승기록지!$C$13</f>
        <v>전재원</v>
      </c>
      <c r="J14" s="18" t="str">
        <f>[47]결승기록지!$E$13</f>
        <v>배문고</v>
      </c>
      <c r="K14" s="57" t="str">
        <f>[47]결승기록지!$F$13</f>
        <v>15:27.09</v>
      </c>
      <c r="L14" s="17" t="str">
        <f>[47]결승기록지!$C$14</f>
        <v>신용민</v>
      </c>
      <c r="M14" s="18" t="str">
        <f>[47]결승기록지!$E$14</f>
        <v>배문고</v>
      </c>
      <c r="N14" s="57" t="str">
        <f>[47]결승기록지!$F$14</f>
        <v>15:37.87</v>
      </c>
      <c r="O14" s="17" t="str">
        <f>[47]결승기록지!$C$15</f>
        <v>박주환</v>
      </c>
      <c r="P14" s="18" t="str">
        <f>[47]결승기록지!$E$15</f>
        <v>배문고</v>
      </c>
      <c r="Q14" s="57" t="str">
        <f>[47]결승기록지!$F$15</f>
        <v>15:39.67</v>
      </c>
      <c r="R14" s="17" t="str">
        <f>[47]결승기록지!$C$16</f>
        <v>박무영</v>
      </c>
      <c r="S14" s="18" t="str">
        <f>[47]결승기록지!$E$16</f>
        <v>순심고</v>
      </c>
      <c r="T14" s="57" t="str">
        <f>[47]결승기록지!$F$16</f>
        <v>15:40.67</v>
      </c>
      <c r="U14" s="17" t="str">
        <f>[47]결승기록지!$C$17</f>
        <v>김종윤</v>
      </c>
      <c r="V14" s="18" t="str">
        <f>[47]결승기록지!$E$17</f>
        <v>충북체육고</v>
      </c>
      <c r="W14" s="57" t="str">
        <f>[47]결승기록지!$F$17</f>
        <v>15:41.10</v>
      </c>
      <c r="X14" s="17" t="str">
        <f>[47]결승기록지!$C$18</f>
        <v>박영민</v>
      </c>
      <c r="Y14" s="18" t="str">
        <f>[47]결승기록지!$E$18</f>
        <v>배문고</v>
      </c>
      <c r="Z14" s="57" t="str">
        <f>[47]결승기록지!$F$18</f>
        <v>15:45.86</v>
      </c>
    </row>
    <row r="15" spans="1:26" s="68" customFormat="1" ht="13.5" customHeight="1">
      <c r="A15" s="153">
        <v>2</v>
      </c>
      <c r="B15" s="14" t="s">
        <v>42</v>
      </c>
      <c r="C15" s="35" t="str">
        <f>[48]결승기록지!$C$11</f>
        <v>손우승</v>
      </c>
      <c r="D15" s="36" t="str">
        <f>[48]결승기록지!$E$11</f>
        <v>인천체육고</v>
      </c>
      <c r="E15" s="37" t="str">
        <f>[48]결승기록지!$F$11</f>
        <v>14.96</v>
      </c>
      <c r="F15" s="35" t="str">
        <f>[48]결승기록지!$C$12</f>
        <v>김태윤</v>
      </c>
      <c r="G15" s="36" t="str">
        <f>[48]결승기록지!$E$12</f>
        <v>대구체육고</v>
      </c>
      <c r="H15" s="37" t="str">
        <f>[48]결승기록지!$F$12</f>
        <v>15.16</v>
      </c>
      <c r="I15" s="35" t="str">
        <f>[48]결승기록지!$C$13</f>
        <v>송재용</v>
      </c>
      <c r="J15" s="36" t="str">
        <f>[48]결승기록지!$E$13</f>
        <v>대전체육고</v>
      </c>
      <c r="K15" s="37" t="str">
        <f>[48]결승기록지!$F$13</f>
        <v>15.59</v>
      </c>
      <c r="L15" s="35" t="str">
        <f>[48]결승기록지!$C$14</f>
        <v>김대희</v>
      </c>
      <c r="M15" s="36" t="str">
        <f>[48]결승기록지!$E$14</f>
        <v>신명고</v>
      </c>
      <c r="N15" s="37" t="str">
        <f>[48]결승기록지!$F$14</f>
        <v>15.86</v>
      </c>
      <c r="O15" s="35" t="str">
        <f>[48]결승기록지!$C$15</f>
        <v>문지태</v>
      </c>
      <c r="P15" s="36" t="str">
        <f>[48]결승기록지!$E$15</f>
        <v>광주체육고</v>
      </c>
      <c r="Q15" s="37" t="str">
        <f>[48]결승기록지!$F$15</f>
        <v>15.93</v>
      </c>
      <c r="R15" s="35" t="str">
        <f>[48]결승기록지!$C$16</f>
        <v>임채민</v>
      </c>
      <c r="S15" s="36" t="str">
        <f>[48]결승기록지!$E$16</f>
        <v>광주체육고</v>
      </c>
      <c r="T15" s="37" t="str">
        <f>[48]결승기록지!$F$16</f>
        <v>15.98</v>
      </c>
      <c r="U15" s="35" t="str">
        <f>[48]결승기록지!$C$17</f>
        <v>오경민</v>
      </c>
      <c r="V15" s="36" t="str">
        <f>[48]결승기록지!$E$17</f>
        <v>전남체육고</v>
      </c>
      <c r="W15" s="37" t="str">
        <f>[48]결승기록지!$F$17</f>
        <v>16.09</v>
      </c>
      <c r="X15" s="35" t="str">
        <f>[48]결승기록지!$C$18</f>
        <v>양현준</v>
      </c>
      <c r="Y15" s="36" t="str">
        <f>[48]결승기록지!$E$18</f>
        <v>세정상업고</v>
      </c>
      <c r="Z15" s="37" t="str">
        <f>[48]결승기록지!$F$18</f>
        <v>16.30</v>
      </c>
    </row>
    <row r="16" spans="1:26" s="68" customFormat="1" ht="13.5" customHeight="1">
      <c r="A16" s="153"/>
      <c r="B16" s="13" t="s">
        <v>16</v>
      </c>
      <c r="C16" s="38"/>
      <c r="D16" s="39" t="str">
        <f>[48]결승기록지!$G$8</f>
        <v>1.7</v>
      </c>
      <c r="E16" s="41"/>
      <c r="F16" s="65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68" customFormat="1" ht="13.5" customHeight="1">
      <c r="A17" s="53">
        <v>3</v>
      </c>
      <c r="B17" s="15" t="s">
        <v>43</v>
      </c>
      <c r="C17" s="17" t="str">
        <f>[49]결승기록지!$C$11</f>
        <v>오건엽</v>
      </c>
      <c r="D17" s="18" t="str">
        <f>[49]결승기록지!$E$11</f>
        <v>대구체육고</v>
      </c>
      <c r="E17" s="19" t="str">
        <f>[49]결승기록지!$F$11</f>
        <v>55.36</v>
      </c>
      <c r="F17" s="17" t="str">
        <f>[49]결승기록지!$C$12</f>
        <v>박상욱</v>
      </c>
      <c r="G17" s="18" t="str">
        <f>[49]결승기록지!$E$12</f>
        <v>대전체육고</v>
      </c>
      <c r="H17" s="19" t="str">
        <f>[49]결승기록지!$F$12</f>
        <v>56.15</v>
      </c>
      <c r="I17" s="17" t="str">
        <f>[49]결승기록지!$C$13</f>
        <v>이현수</v>
      </c>
      <c r="J17" s="18" t="str">
        <f>[49]결승기록지!$E$13</f>
        <v>대구체육고</v>
      </c>
      <c r="K17" s="19" t="str">
        <f>[49]결승기록지!$F$13</f>
        <v>57.46</v>
      </c>
      <c r="L17" s="17" t="str">
        <f>[49]결승기록지!$C$14</f>
        <v>김대희</v>
      </c>
      <c r="M17" s="18" t="str">
        <f>[49]결승기록지!$E$14</f>
        <v>신명고</v>
      </c>
      <c r="N17" s="19" t="str">
        <f>[49]결승기록지!$F$14</f>
        <v>57.64</v>
      </c>
      <c r="O17" s="17" t="str">
        <f>[49]결승기록지!$C$15</f>
        <v>박찬영</v>
      </c>
      <c r="P17" s="18" t="str">
        <f>[49]결승기록지!$E$15</f>
        <v>경기문산제일고</v>
      </c>
      <c r="Q17" s="19" t="str">
        <f>[49]결승기록지!$F$15</f>
        <v>1:01.52</v>
      </c>
      <c r="R17" s="17" t="str">
        <f>[49]결승기록지!$C$16</f>
        <v>엄소웅</v>
      </c>
      <c r="S17" s="18" t="str">
        <f>[49]결승기록지!$E$16</f>
        <v>용남고</v>
      </c>
      <c r="T17" s="19" t="str">
        <f>[49]결승기록지!$F$16</f>
        <v>1:12.13</v>
      </c>
      <c r="U17" s="17"/>
      <c r="V17" s="18"/>
      <c r="W17" s="19"/>
      <c r="X17" s="17"/>
      <c r="Y17" s="18"/>
      <c r="Z17" s="19"/>
    </row>
    <row r="18" spans="1:26" s="68" customFormat="1" ht="13.5" customHeight="1">
      <c r="A18" s="53">
        <v>3</v>
      </c>
      <c r="B18" s="15" t="s">
        <v>44</v>
      </c>
      <c r="C18" s="17" t="str">
        <f>[50]결승기록지!$C$11</f>
        <v>박주환</v>
      </c>
      <c r="D18" s="18" t="str">
        <f>[50]결승기록지!$E$11</f>
        <v>배문고</v>
      </c>
      <c r="E18" s="19" t="str">
        <f>[50]결승기록지!$F$11</f>
        <v>9:47.90</v>
      </c>
      <c r="F18" s="17" t="str">
        <f>[50]결승기록지!$C$12</f>
        <v>박영민</v>
      </c>
      <c r="G18" s="18" t="str">
        <f>[50]결승기록지!$E$12</f>
        <v>배문고</v>
      </c>
      <c r="H18" s="19" t="str">
        <f>[50]결승기록지!$F$12</f>
        <v>9:49.18</v>
      </c>
      <c r="I18" s="17" t="str">
        <f>[50]결승기록지!$C$13</f>
        <v>박무영</v>
      </c>
      <c r="J18" s="18" t="str">
        <f>[50]결승기록지!$E$13</f>
        <v>순심고</v>
      </c>
      <c r="K18" s="19" t="str">
        <f>[50]결승기록지!$F$13</f>
        <v>10:01.67</v>
      </c>
      <c r="L18" s="17" t="str">
        <f>[50]결승기록지!$C$14</f>
        <v>고지우</v>
      </c>
      <c r="M18" s="18" t="str">
        <f>[50]결승기록지!$E$14</f>
        <v>경기체육고</v>
      </c>
      <c r="N18" s="19" t="str">
        <f>[50]결승기록지!$F$14</f>
        <v>10:18.86</v>
      </c>
      <c r="O18" s="17" t="str">
        <f>[50]결승기록지!$C$15</f>
        <v>이준서</v>
      </c>
      <c r="P18" s="18" t="str">
        <f>[50]결승기록지!$E$15</f>
        <v>대구체육고</v>
      </c>
      <c r="Q18" s="19" t="str">
        <f>[50]결승기록지!$F$15</f>
        <v>10:19.84</v>
      </c>
      <c r="R18" s="17" t="str">
        <f>[50]결승기록지!$C$16</f>
        <v>홍진표</v>
      </c>
      <c r="S18" s="18" t="str">
        <f>[50]결승기록지!$E$16</f>
        <v>충북체육고</v>
      </c>
      <c r="T18" s="19" t="str">
        <f>[50]결승기록지!$F$16</f>
        <v>10:23.93</v>
      </c>
      <c r="U18" s="17" t="str">
        <f>[50]결승기록지!$C$17</f>
        <v>김승현</v>
      </c>
      <c r="V18" s="18" t="str">
        <f>[50]결승기록지!$E$17</f>
        <v>강릉명륜고</v>
      </c>
      <c r="W18" s="19" t="str">
        <f>[50]결승기록지!$F$17</f>
        <v>10:26.03</v>
      </c>
      <c r="X18" s="17" t="str">
        <f>[50]결승기록지!$C$18</f>
        <v>신민우</v>
      </c>
      <c r="Y18" s="18" t="str">
        <f>[50]결승기록지!$E$18</f>
        <v>문창고</v>
      </c>
      <c r="Z18" s="19" t="str">
        <f>[50]결승기록지!$F$18</f>
        <v>10:30.22</v>
      </c>
    </row>
    <row r="19" spans="1:26" s="68" customFormat="1" ht="13.5" customHeight="1">
      <c r="A19" s="53">
        <v>2</v>
      </c>
      <c r="B19" s="15" t="s">
        <v>45</v>
      </c>
      <c r="C19" s="17" t="str">
        <f>[51]결승기록지!$C$11</f>
        <v>임동민</v>
      </c>
      <c r="D19" s="18" t="str">
        <f>[51]결승기록지!$E$11</f>
        <v>경북체육고</v>
      </c>
      <c r="E19" s="19" t="str">
        <f>[51]결승기록지!$F$11</f>
        <v>45:02</v>
      </c>
      <c r="F19" s="17" t="str">
        <f>[51]결승기록지!$C$12</f>
        <v>이성윤</v>
      </c>
      <c r="G19" s="18" t="str">
        <f>[51]결승기록지!$E$12</f>
        <v>경북체육고</v>
      </c>
      <c r="H19" s="19" t="str">
        <f>[51]결승기록지!$F$12</f>
        <v>46:19</v>
      </c>
      <c r="I19" s="17" t="str">
        <f>[51]결승기록지!$C$13</f>
        <v>송민기</v>
      </c>
      <c r="J19" s="18" t="str">
        <f>[51]결승기록지!$E$13</f>
        <v>인천체육고</v>
      </c>
      <c r="K19" s="19" t="str">
        <f>[51]결승기록지!$F$13</f>
        <v>48:19</v>
      </c>
      <c r="L19" s="17" t="str">
        <f>[51]결승기록지!$C$14</f>
        <v>김대혁</v>
      </c>
      <c r="M19" s="18" t="str">
        <f>[51]결승기록지!$E$14</f>
        <v>양정고</v>
      </c>
      <c r="N19" s="19" t="str">
        <f>[51]결승기록지!$F$14</f>
        <v>49:19</v>
      </c>
      <c r="O19" s="17" t="str">
        <f>[51]결승기록지!$C$15</f>
        <v>김재현</v>
      </c>
      <c r="P19" s="18" t="str">
        <f>[51]결승기록지!$E$15</f>
        <v>경남체육고</v>
      </c>
      <c r="Q19" s="19" t="str">
        <f>[51]결승기록지!$F$15</f>
        <v>51:48</v>
      </c>
      <c r="R19" s="17" t="str">
        <f>[51]결승기록지!$C$16</f>
        <v>강경수</v>
      </c>
      <c r="S19" s="18" t="str">
        <f>[51]결승기록지!$E$16</f>
        <v>인천체육고</v>
      </c>
      <c r="T19" s="19" t="str">
        <f>[51]결승기록지!$F$16</f>
        <v>52:00</v>
      </c>
      <c r="U19" s="17" t="str">
        <f>[51]결승기록지!$C$17</f>
        <v>송정원</v>
      </c>
      <c r="V19" s="18" t="str">
        <f>[51]결승기록지!$E$17</f>
        <v>전남체육고</v>
      </c>
      <c r="W19" s="19" t="str">
        <f>[51]결승기록지!$F$17</f>
        <v>56:16</v>
      </c>
      <c r="X19" s="17"/>
      <c r="Y19" s="18"/>
      <c r="Z19" s="19"/>
    </row>
    <row r="20" spans="1:26" s="68" customFormat="1" ht="13.5" customHeight="1">
      <c r="A20" s="153">
        <v>4</v>
      </c>
      <c r="B20" s="14" t="s">
        <v>13</v>
      </c>
      <c r="C20" s="20"/>
      <c r="D20" s="21" t="str">
        <f>[52]결승기록지!$E$11</f>
        <v>경기체육고</v>
      </c>
      <c r="E20" s="22" t="str">
        <f>[52]결승기록지!$F$11</f>
        <v>43.14</v>
      </c>
      <c r="F20" s="20"/>
      <c r="G20" s="21" t="str">
        <f>[52]결승기록지!$E$12</f>
        <v>대전체육고</v>
      </c>
      <c r="H20" s="22" t="str">
        <f>[52]결승기록지!$F$12</f>
        <v>43.35</v>
      </c>
      <c r="I20" s="20"/>
      <c r="J20" s="21" t="str">
        <f>[52]결승기록지!$E$13</f>
        <v>경기덕계고</v>
      </c>
      <c r="K20" s="22" t="str">
        <f>[52]결승기록지!$F$13</f>
        <v>43.51</v>
      </c>
      <c r="L20" s="20"/>
      <c r="M20" s="21" t="str">
        <f>[52]결승기록지!$E$14</f>
        <v>한강미디어고</v>
      </c>
      <c r="N20" s="22" t="str">
        <f>[52]결승기록지!$F$14</f>
        <v>43.57</v>
      </c>
      <c r="O20" s="20"/>
      <c r="P20" s="21" t="str">
        <f>[52]결승기록지!$E$15</f>
        <v>경남체육고</v>
      </c>
      <c r="Q20" s="22" t="str">
        <f>[52]결승기록지!$F$15</f>
        <v>43.89</v>
      </c>
      <c r="R20" s="20"/>
      <c r="S20" s="21" t="str">
        <f>[52]결승기록지!$E$16</f>
        <v>광주체육고</v>
      </c>
      <c r="T20" s="22" t="str">
        <f>[52]결승기록지!$F$16</f>
        <v>44.78</v>
      </c>
      <c r="U20" s="20"/>
      <c r="V20" s="21" t="str">
        <f>[52]결승기록지!$E$17</f>
        <v>서울체육고</v>
      </c>
      <c r="W20" s="22" t="str">
        <f>[52]결승기록지!$F$17</f>
        <v>44.79</v>
      </c>
      <c r="X20" s="20"/>
      <c r="Y20" s="21"/>
      <c r="Z20" s="22"/>
    </row>
    <row r="21" spans="1:26" s="68" customFormat="1" ht="13.5" customHeight="1">
      <c r="A21" s="153"/>
      <c r="B21" s="13"/>
      <c r="C21" s="171" t="str">
        <f>[52]결승기록지!$C$11</f>
        <v>김동하 곽성철 서민혁 이시몬</v>
      </c>
      <c r="D21" s="172"/>
      <c r="E21" s="173"/>
      <c r="F21" s="171" t="str">
        <f>[52]결승기록지!$C$12</f>
        <v>김영웅 김남혁 김효빈 오윤석</v>
      </c>
      <c r="G21" s="172"/>
      <c r="H21" s="173"/>
      <c r="I21" s="171" t="str">
        <f>[52]결승기록지!$C$13</f>
        <v>김동현 이재성 이동형 한상욱</v>
      </c>
      <c r="J21" s="172"/>
      <c r="K21" s="173"/>
      <c r="L21" s="171" t="str">
        <f>[52]결승기록지!$C$14</f>
        <v>정지훈 최준옥 이승찬 신민규</v>
      </c>
      <c r="M21" s="172"/>
      <c r="N21" s="173"/>
      <c r="O21" s="171" t="str">
        <f>[52]결승기록지!$C$15</f>
        <v>임기혁 강민수 조현수 이승준</v>
      </c>
      <c r="P21" s="172"/>
      <c r="Q21" s="173"/>
      <c r="R21" s="171" t="str">
        <f>[52]결승기록지!$C$16</f>
        <v>김동우 임채민 송원선 오은제</v>
      </c>
      <c r="S21" s="172"/>
      <c r="T21" s="173"/>
      <c r="U21" s="171" t="str">
        <f>[52]결승기록지!$C$17</f>
        <v>곽현빈 변준석 주진영 오지성</v>
      </c>
      <c r="V21" s="172"/>
      <c r="W21" s="173"/>
      <c r="X21" s="171"/>
      <c r="Y21" s="172"/>
      <c r="Z21" s="173"/>
    </row>
    <row r="22" spans="1:26" s="68" customFormat="1" ht="13.5" customHeight="1">
      <c r="A22" s="174">
        <v>5</v>
      </c>
      <c r="B22" s="14" t="s">
        <v>46</v>
      </c>
      <c r="C22" s="20"/>
      <c r="D22" s="21" t="str">
        <f>[53]결승기록지!$E$11</f>
        <v>전남체육고</v>
      </c>
      <c r="E22" s="22" t="str">
        <f>[53]결승기록지!$F$11</f>
        <v>3:20.71</v>
      </c>
      <c r="F22" s="20"/>
      <c r="G22" s="21" t="str">
        <f>[53]결승기록지!$E$12</f>
        <v>경기체육고</v>
      </c>
      <c r="H22" s="22" t="str">
        <f>[53]결승기록지!$F$12</f>
        <v>3:23.23</v>
      </c>
      <c r="I22" s="20"/>
      <c r="J22" s="21" t="str">
        <f>[53]결승기록지!$E$13</f>
        <v>한강미디어고</v>
      </c>
      <c r="K22" s="22" t="str">
        <f>[53]결승기록지!$F$13</f>
        <v>3:23.45</v>
      </c>
      <c r="L22" s="20"/>
      <c r="M22" s="21" t="str">
        <f>[53]결승기록지!$E$14</f>
        <v>광주체육고</v>
      </c>
      <c r="N22" s="22" t="str">
        <f>[53]결승기록지!$F$14</f>
        <v>3:25.68</v>
      </c>
      <c r="O22" s="20"/>
      <c r="P22" s="21" t="str">
        <f>[53]결승기록지!$E$15</f>
        <v>대전체육고</v>
      </c>
      <c r="Q22" s="22" t="str">
        <f>[53]결승기록지!$F$15</f>
        <v>3:28.05</v>
      </c>
      <c r="R22" s="20"/>
      <c r="S22" s="21" t="str">
        <f>[53]결승기록지!$E$16</f>
        <v>대구체육고</v>
      </c>
      <c r="T22" s="22" t="str">
        <f>[53]결승기록지!$F$16</f>
        <v>3:28.69</v>
      </c>
      <c r="U22" s="20"/>
      <c r="V22" s="21"/>
      <c r="W22" s="22"/>
      <c r="X22" s="20"/>
      <c r="Y22" s="21"/>
      <c r="Z22" s="22"/>
    </row>
    <row r="23" spans="1:26" s="68" customFormat="1" ht="13.5" customHeight="1">
      <c r="A23" s="174"/>
      <c r="B23" s="13"/>
      <c r="C23" s="168" t="str">
        <f>[53]결승기록지!$C$11</f>
        <v xml:space="preserve">천하림 최휘관 이성환 이창윤 </v>
      </c>
      <c r="D23" s="169"/>
      <c r="E23" s="170"/>
      <c r="F23" s="168" t="str">
        <f>[53]결승기록지!$C$12</f>
        <v>유재석 서민혁 이창윤 곽성철</v>
      </c>
      <c r="G23" s="169"/>
      <c r="H23" s="170"/>
      <c r="I23" s="168" t="str">
        <f>[53]결승기록지!$C$13</f>
        <v xml:space="preserve">정지훈 이승찬 김준 신민규 </v>
      </c>
      <c r="J23" s="169"/>
      <c r="K23" s="170"/>
      <c r="L23" s="168" t="str">
        <f>[53]결승기록지!$C$14</f>
        <v>김우혁 배주호 이원빈 한승완</v>
      </c>
      <c r="M23" s="169"/>
      <c r="N23" s="170"/>
      <c r="O23" s="168" t="str">
        <f>[53]결승기록지!$C$15</f>
        <v>우석훈 박상욱 송재용 김영웅</v>
      </c>
      <c r="P23" s="169"/>
      <c r="Q23" s="170"/>
      <c r="R23" s="168" t="str">
        <f>[53]결승기록지!$C$16</f>
        <v>오건엽 장준 김태윤 이준빈</v>
      </c>
      <c r="S23" s="169"/>
      <c r="T23" s="170"/>
      <c r="U23" s="168"/>
      <c r="V23" s="169"/>
      <c r="W23" s="170"/>
      <c r="X23" s="168"/>
      <c r="Y23" s="169"/>
      <c r="Z23" s="170"/>
    </row>
    <row r="24" spans="1:26" s="68" customFormat="1" ht="13.5" customHeight="1">
      <c r="A24" s="54">
        <v>2</v>
      </c>
      <c r="B24" s="14" t="s">
        <v>20</v>
      </c>
      <c r="C24" s="20" t="str">
        <f>[54]높이!$C$11</f>
        <v>김주는</v>
      </c>
      <c r="D24" s="21" t="str">
        <f>[54]높이!$E$11</f>
        <v>경기체육고</v>
      </c>
      <c r="E24" s="22" t="str">
        <f>[54]높이!$F$11</f>
        <v>2.11</v>
      </c>
      <c r="F24" s="20" t="str">
        <f>[54]높이!$C$12</f>
        <v>서종휘</v>
      </c>
      <c r="G24" s="21" t="str">
        <f>[54]높이!$E$12</f>
        <v>인천체육고</v>
      </c>
      <c r="H24" s="22" t="str">
        <f>[54]높이!$F$12</f>
        <v>2.05</v>
      </c>
      <c r="I24" s="20" t="str">
        <f>[54]높이!$C$13</f>
        <v>박순호</v>
      </c>
      <c r="J24" s="21" t="str">
        <f>[54]높이!$E$13</f>
        <v>문산수억고</v>
      </c>
      <c r="K24" s="22" t="str">
        <f>[54]높이!$F$13</f>
        <v>1.99</v>
      </c>
      <c r="L24" s="20" t="str">
        <f>[54]높이!$C$14</f>
        <v>김효일</v>
      </c>
      <c r="M24" s="21" t="str">
        <f>[54]높이!$E$14</f>
        <v>포항두호고</v>
      </c>
      <c r="N24" s="22" t="str">
        <f>[54]높이!$F$14</f>
        <v>1.99</v>
      </c>
      <c r="O24" s="20" t="str">
        <f>[54]높이!$C$15</f>
        <v>박성민</v>
      </c>
      <c r="P24" s="21" t="str">
        <f>[54]높이!$E$15</f>
        <v>전남체육고</v>
      </c>
      <c r="Q24" s="22" t="str">
        <f>[54]높이!$F$15</f>
        <v>1.99</v>
      </c>
      <c r="R24" s="20" t="str">
        <f>[54]높이!$C$16</f>
        <v>양지석</v>
      </c>
      <c r="S24" s="21" t="str">
        <f>[54]높이!$E$16</f>
        <v>강원체육고</v>
      </c>
      <c r="T24" s="22" t="str">
        <f>[54]높이!$F$16</f>
        <v>1.93</v>
      </c>
      <c r="U24" s="20" t="str">
        <f>[54]높이!$C$17</f>
        <v>유성은</v>
      </c>
      <c r="V24" s="21" t="str">
        <f>[54]높이!$E$17</f>
        <v>충북체육고</v>
      </c>
      <c r="W24" s="22" t="str">
        <f>[54]높이!$F$17</f>
        <v>1.90</v>
      </c>
      <c r="X24" s="20"/>
      <c r="Y24" s="21"/>
      <c r="Z24" s="22"/>
    </row>
    <row r="25" spans="1:26" s="68" customFormat="1" ht="13.5" customHeight="1">
      <c r="A25" s="53">
        <v>2</v>
      </c>
      <c r="B25" s="15" t="s">
        <v>47</v>
      </c>
      <c r="C25" s="17" t="str">
        <f>[54]장대!$C$11</f>
        <v>지성민</v>
      </c>
      <c r="D25" s="18" t="str">
        <f>[54]장대!$E$11</f>
        <v>울산고</v>
      </c>
      <c r="E25" s="19" t="str">
        <f>[54]장대!$F$11</f>
        <v>4.40</v>
      </c>
      <c r="F25" s="17" t="str">
        <f>[54]장대!$C$12</f>
        <v>이태성</v>
      </c>
      <c r="G25" s="18" t="str">
        <f>[54]장대!$E$12</f>
        <v>사상고</v>
      </c>
      <c r="H25" s="19" t="str">
        <f>[54]장대!$F$12</f>
        <v>4.40</v>
      </c>
      <c r="I25" s="17" t="str">
        <f>[54]장대!$C$13</f>
        <v>송병직</v>
      </c>
      <c r="J25" s="18" t="str">
        <f>[54]장대!$E$13</f>
        <v>울산고</v>
      </c>
      <c r="K25" s="19" t="str">
        <f>[54]장대!$F$13</f>
        <v>4.20</v>
      </c>
      <c r="L25" s="17" t="str">
        <f>[54]장대!$C$14</f>
        <v>이동현</v>
      </c>
      <c r="M25" s="18" t="str">
        <f>[54]장대!$E$14</f>
        <v>대전체육고</v>
      </c>
      <c r="N25" s="19" t="str">
        <f>[54]장대!$F$14</f>
        <v>4.00</v>
      </c>
      <c r="O25" s="17" t="str">
        <f>[54]장대!$C$15</f>
        <v>성인</v>
      </c>
      <c r="P25" s="18" t="str">
        <f>[54]장대!$E$15</f>
        <v>사상고</v>
      </c>
      <c r="Q25" s="19" t="str">
        <f>[54]장대!$F$15</f>
        <v>4.00</v>
      </c>
      <c r="R25" s="17"/>
      <c r="S25" s="18"/>
      <c r="T25" s="19"/>
      <c r="U25" s="17"/>
      <c r="V25" s="18"/>
      <c r="W25" s="19"/>
      <c r="X25" s="17"/>
      <c r="Y25" s="18"/>
      <c r="Z25" s="19"/>
    </row>
    <row r="26" spans="1:26" s="68" customFormat="1" ht="13.5" customHeight="1">
      <c r="A26" s="153">
        <v>2</v>
      </c>
      <c r="B26" s="14" t="s">
        <v>21</v>
      </c>
      <c r="C26" s="20" t="str">
        <f>[54]멀리!$C$11</f>
        <v>이승준</v>
      </c>
      <c r="D26" s="21" t="str">
        <f>[54]멀리!$E$11</f>
        <v>경기유신고</v>
      </c>
      <c r="E26" s="22" t="str">
        <f>[54]멀리!$F$11</f>
        <v>7.21</v>
      </c>
      <c r="F26" s="20" t="str">
        <f>[54]멀리!$C$12</f>
        <v>심지민</v>
      </c>
      <c r="G26" s="21" t="str">
        <f>[54]멀리!$E$12</f>
        <v>경기체육고</v>
      </c>
      <c r="H26" s="22" t="str">
        <f>[54]멀리!$F$12</f>
        <v>7.20</v>
      </c>
      <c r="I26" s="20" t="str">
        <f>[54]멀리!$C$13</f>
        <v>박종현</v>
      </c>
      <c r="J26" s="21" t="str">
        <f>[54]멀리!$E$13</f>
        <v>전남체육고</v>
      </c>
      <c r="K26" s="22" t="str">
        <f>[54]멀리!$F$13</f>
        <v>7.20</v>
      </c>
      <c r="L26" s="20" t="str">
        <f>[54]멀리!$C$14</f>
        <v>김민수</v>
      </c>
      <c r="M26" s="21" t="str">
        <f>[54]멀리!$E$14</f>
        <v>전남체육고</v>
      </c>
      <c r="N26" s="22" t="str">
        <f>[54]멀리!$F$14</f>
        <v>7.19</v>
      </c>
      <c r="O26" s="20" t="str">
        <f>[54]멀리!$C$15</f>
        <v>장민석</v>
      </c>
      <c r="P26" s="21" t="str">
        <f>[54]멀리!$E$15</f>
        <v>대구체육고</v>
      </c>
      <c r="Q26" s="22" t="str">
        <f>[54]멀리!$F$15</f>
        <v>7.16</v>
      </c>
      <c r="R26" s="20" t="str">
        <f>[54]멀리!$C$16</f>
        <v>김범일</v>
      </c>
      <c r="S26" s="21" t="str">
        <f>[54]멀리!$E$16</f>
        <v>경북체육고</v>
      </c>
      <c r="T26" s="22" t="str">
        <f>[54]멀리!$F$16</f>
        <v>6.87</v>
      </c>
      <c r="U26" s="20" t="str">
        <f>[54]멀리!$C$17</f>
        <v>전창민</v>
      </c>
      <c r="V26" s="21" t="str">
        <f>[54]멀리!$E$17</f>
        <v>세정상업고</v>
      </c>
      <c r="W26" s="22" t="str">
        <f>[54]멀리!$F$17</f>
        <v>6.76</v>
      </c>
      <c r="X26" s="20" t="str">
        <f>[54]멀리!$C$18</f>
        <v>조홍조</v>
      </c>
      <c r="Y26" s="21" t="str">
        <f>[54]멀리!$E$18</f>
        <v>경북체육고</v>
      </c>
      <c r="Z26" s="22" t="str">
        <f>[54]멀리!$F$18</f>
        <v>6.75</v>
      </c>
    </row>
    <row r="27" spans="1:26" s="68" customFormat="1" ht="13.5" customHeight="1">
      <c r="A27" s="153"/>
      <c r="B27" s="13" t="s">
        <v>16</v>
      </c>
      <c r="C27" s="42"/>
      <c r="D27" s="72" t="str">
        <f>[54]멀리!$G$11</f>
        <v>-1.2</v>
      </c>
      <c r="E27" s="44"/>
      <c r="F27" s="42"/>
      <c r="G27" s="43" t="str">
        <f>[54]멀리!$G$12</f>
        <v>2.4</v>
      </c>
      <c r="H27" s="93" t="s">
        <v>62</v>
      </c>
      <c r="I27" s="42"/>
      <c r="J27" s="43" t="str">
        <f>[54]멀리!$G$13</f>
        <v>1.1</v>
      </c>
      <c r="K27" s="44"/>
      <c r="L27" s="42"/>
      <c r="M27" s="43" t="str">
        <f>[54]멀리!$G$14</f>
        <v>2.7</v>
      </c>
      <c r="N27" s="93" t="s">
        <v>62</v>
      </c>
      <c r="O27" s="42"/>
      <c r="P27" s="43" t="str">
        <f>[54]멀리!$G$15</f>
        <v>2.7</v>
      </c>
      <c r="Q27" s="93" t="s">
        <v>63</v>
      </c>
      <c r="R27" s="42"/>
      <c r="S27" s="43" t="str">
        <f>[54]멀리!$G$16</f>
        <v>0.7</v>
      </c>
      <c r="T27" s="59"/>
      <c r="U27" s="50"/>
      <c r="V27" s="73" t="str">
        <f>[54]멀리!$G$17</f>
        <v>-0.3</v>
      </c>
      <c r="W27" s="44"/>
      <c r="X27" s="42"/>
      <c r="Y27" s="74" t="str">
        <f>[54]멀리!$G$18</f>
        <v>-2.3</v>
      </c>
      <c r="Z27" s="44"/>
    </row>
    <row r="28" spans="1:26" s="68" customFormat="1" ht="13.5" customHeight="1">
      <c r="A28" s="153">
        <v>4</v>
      </c>
      <c r="B28" s="14" t="s">
        <v>48</v>
      </c>
      <c r="C28" s="20" t="str">
        <f>[54]세단!$C$11</f>
        <v>장민석</v>
      </c>
      <c r="D28" s="21" t="str">
        <f>[54]세단!$E$11</f>
        <v>대구체육고</v>
      </c>
      <c r="E28" s="22" t="str">
        <f>[54]세단!$F$11</f>
        <v>14.94</v>
      </c>
      <c r="F28" s="20" t="str">
        <f>[54]세단!$C$12</f>
        <v>조홍조</v>
      </c>
      <c r="G28" s="21" t="str">
        <f>[54]세단!$E$12</f>
        <v>경북체육고</v>
      </c>
      <c r="H28" s="22" t="str">
        <f>[54]세단!$F$12</f>
        <v>14.25</v>
      </c>
      <c r="I28" s="20" t="str">
        <f>[54]세단!$C$13</f>
        <v>문성빈</v>
      </c>
      <c r="J28" s="21" t="str">
        <f>[54]세단!$E$13</f>
        <v>경기소래고</v>
      </c>
      <c r="K28" s="22" t="str">
        <f>[54]세단!$F$13</f>
        <v>14.09</v>
      </c>
      <c r="L28" s="20" t="str">
        <f>[54]세단!$C$14</f>
        <v>전창민</v>
      </c>
      <c r="M28" s="21" t="str">
        <f>[54]세단!$E$14</f>
        <v>세정상업고</v>
      </c>
      <c r="N28" s="22" t="str">
        <f>[54]세단!$F$14</f>
        <v>13.83</v>
      </c>
      <c r="O28" s="20" t="str">
        <f>[54]세단!$C$15</f>
        <v>박지원</v>
      </c>
      <c r="P28" s="21" t="str">
        <f>[54]세단!$E$15</f>
        <v>경복고</v>
      </c>
      <c r="Q28" s="22" t="str">
        <f>[54]세단!$F$15</f>
        <v>13.66</v>
      </c>
      <c r="R28" s="20" t="str">
        <f>[54]세단!$C$16</f>
        <v>허원석</v>
      </c>
      <c r="S28" s="21" t="str">
        <f>[54]세단!$E$16</f>
        <v>대구체육고</v>
      </c>
      <c r="T28" s="22" t="str">
        <f>[54]세단!$F$16</f>
        <v>13.51</v>
      </c>
      <c r="U28" s="20" t="str">
        <f>[54]세단!$C$17</f>
        <v>정다빈</v>
      </c>
      <c r="V28" s="21" t="str">
        <f>[54]세단!$E$17</f>
        <v>대전체육고</v>
      </c>
      <c r="W28" s="22" t="str">
        <f>[54]세단!$F$17</f>
        <v>13.15</v>
      </c>
      <c r="X28" s="20"/>
      <c r="Y28" s="21"/>
      <c r="Z28" s="22"/>
    </row>
    <row r="29" spans="1:26" s="68" customFormat="1" ht="13.5" customHeight="1">
      <c r="A29" s="153"/>
      <c r="B29" s="13" t="s">
        <v>16</v>
      </c>
      <c r="C29" s="42"/>
      <c r="D29" s="43" t="str">
        <f>[54]세단!$G$11</f>
        <v>0.3</v>
      </c>
      <c r="E29" s="44"/>
      <c r="F29" s="42"/>
      <c r="G29" s="43" t="str">
        <f>[54]세단!$G$12</f>
        <v>0.5</v>
      </c>
      <c r="H29" s="44"/>
      <c r="I29" s="42"/>
      <c r="J29" s="43" t="str">
        <f>[54]세단!$G$13</f>
        <v>1.9</v>
      </c>
      <c r="K29" s="44"/>
      <c r="L29" s="42"/>
      <c r="M29" s="43" t="str">
        <f>[54]세단!$G$14</f>
        <v>1.0</v>
      </c>
      <c r="N29" s="44"/>
      <c r="O29" s="42"/>
      <c r="P29" s="43" t="str">
        <f>[54]세단!$G$15</f>
        <v>0.6</v>
      </c>
      <c r="Q29" s="44"/>
      <c r="R29" s="42"/>
      <c r="S29" s="43" t="str">
        <f>[54]세단!$G$16</f>
        <v>1.0</v>
      </c>
      <c r="T29" s="44"/>
      <c r="U29" s="42"/>
      <c r="V29" s="43" t="str">
        <f>[54]세단!$G$17</f>
        <v>0.5</v>
      </c>
      <c r="W29" s="44"/>
      <c r="X29" s="42"/>
      <c r="Y29" s="43"/>
      <c r="Z29" s="44"/>
    </row>
    <row r="30" spans="1:26" s="68" customFormat="1" ht="13.5" customHeight="1">
      <c r="A30" s="53">
        <v>2</v>
      </c>
      <c r="B30" s="15" t="s">
        <v>22</v>
      </c>
      <c r="C30" s="17" t="str">
        <f>[54]포환!$C$11</f>
        <v>김건주</v>
      </c>
      <c r="D30" s="18" t="str">
        <f>[54]포환!$E$11</f>
        <v>한솔고</v>
      </c>
      <c r="E30" s="19" t="str">
        <f>[54]포환!$F$11</f>
        <v>17.40</v>
      </c>
      <c r="F30" s="17" t="str">
        <f>[54]포환!$C$12</f>
        <v>이상명</v>
      </c>
      <c r="G30" s="18" t="str">
        <f>[54]포환!$E$12</f>
        <v>경남체육고</v>
      </c>
      <c r="H30" s="19" t="str">
        <f>[54]포환!$F$12</f>
        <v>17.04</v>
      </c>
      <c r="I30" s="17" t="str">
        <f>[54]포환!$C$13</f>
        <v>장종혁</v>
      </c>
      <c r="J30" s="18" t="str">
        <f>[54]포환!$E$13</f>
        <v>전남체육고</v>
      </c>
      <c r="K30" s="19" t="str">
        <f>[54]포환!$F$13</f>
        <v>16.13</v>
      </c>
      <c r="L30" s="17" t="str">
        <f>[54]포환!$C$14</f>
        <v>이성빈</v>
      </c>
      <c r="M30" s="18" t="str">
        <f>[54]포환!$E$14</f>
        <v>이리공업고</v>
      </c>
      <c r="N30" s="19" t="str">
        <f>[54]포환!$F$14</f>
        <v>16.03</v>
      </c>
      <c r="O30" s="17" t="str">
        <f>[54]포환!$C$15</f>
        <v>이도훈</v>
      </c>
      <c r="P30" s="18" t="str">
        <f>[54]포환!$E$15</f>
        <v>경주고</v>
      </c>
      <c r="Q30" s="19" t="str">
        <f>[54]포환!$F$15</f>
        <v>15.45</v>
      </c>
      <c r="R30" s="17" t="str">
        <f>[54]포환!$C$16</f>
        <v>윤은철</v>
      </c>
      <c r="S30" s="18" t="str">
        <f>[54]포환!$E$16</f>
        <v>충현고</v>
      </c>
      <c r="T30" s="19" t="str">
        <f>[54]포환!$F$16</f>
        <v>15.33</v>
      </c>
      <c r="U30" s="17" t="str">
        <f>[54]포환!$C$17</f>
        <v>김원탁</v>
      </c>
      <c r="V30" s="18" t="str">
        <f>[54]포환!$E$17</f>
        <v>포항두호고</v>
      </c>
      <c r="W30" s="19" t="str">
        <f>[54]포환!$F$17</f>
        <v>14.21</v>
      </c>
      <c r="X30" s="17" t="str">
        <f>[54]포환!$C$18</f>
        <v>김홍규</v>
      </c>
      <c r="Y30" s="18" t="str">
        <f>[54]포환!$E$18</f>
        <v>한솔고</v>
      </c>
      <c r="Z30" s="19" t="str">
        <f>[54]포환!$F$18</f>
        <v>14.20</v>
      </c>
    </row>
    <row r="31" spans="1:26" s="68" customFormat="1" ht="13.5" customHeight="1">
      <c r="A31" s="53">
        <v>5</v>
      </c>
      <c r="B31" s="15" t="s">
        <v>49</v>
      </c>
      <c r="C31" s="17" t="str">
        <f>[54]원반!$C$11</f>
        <v>장민수</v>
      </c>
      <c r="D31" s="18" t="str">
        <f>[54]원반!$E$11</f>
        <v>충현고</v>
      </c>
      <c r="E31" s="19" t="str">
        <f>[54]원반!$F$11</f>
        <v>49.80</v>
      </c>
      <c r="F31" s="17" t="str">
        <f>[54]원반!$C$12</f>
        <v>우인하</v>
      </c>
      <c r="G31" s="18" t="str">
        <f>[54]원반!$E$12</f>
        <v>문창고</v>
      </c>
      <c r="H31" s="19" t="str">
        <f>[54]원반!$F$12</f>
        <v>47.26</v>
      </c>
      <c r="I31" s="17" t="str">
        <f>[54]원반!$C$13</f>
        <v>박용주</v>
      </c>
      <c r="J31" s="18" t="str">
        <f>[54]원반!$E$13</f>
        <v>전남체육고</v>
      </c>
      <c r="K31" s="19" t="str">
        <f>[54]원반!$F$13</f>
        <v>44.25</v>
      </c>
      <c r="L31" s="17" t="str">
        <f>[54]원반!$C$14</f>
        <v>방륭</v>
      </c>
      <c r="M31" s="18" t="str">
        <f>[54]원반!$E$14</f>
        <v>경남체육고</v>
      </c>
      <c r="N31" s="19" t="str">
        <f>[54]원반!$F$14</f>
        <v>44.07</v>
      </c>
      <c r="O31" s="17" t="str">
        <f>[54]원반!$C$15</f>
        <v>도근영</v>
      </c>
      <c r="P31" s="18" t="str">
        <f>[54]원반!$E$15</f>
        <v>대구체육고</v>
      </c>
      <c r="Q31" s="19" t="str">
        <f>[54]원반!$F$15</f>
        <v>43.46</v>
      </c>
      <c r="R31" s="17" t="str">
        <f>[54]원반!$C$16</f>
        <v>이종현</v>
      </c>
      <c r="S31" s="18" t="str">
        <f>[54]원반!$E$16</f>
        <v>서울체육고</v>
      </c>
      <c r="T31" s="19" t="str">
        <f>[54]원반!$F$16</f>
        <v>42.08</v>
      </c>
      <c r="U31" s="17" t="str">
        <f>[54]원반!$C$17</f>
        <v>김준수</v>
      </c>
      <c r="V31" s="18" t="str">
        <f>[54]원반!$E$17</f>
        <v>경북체육고</v>
      </c>
      <c r="W31" s="19" t="str">
        <f>[54]원반!$F$17</f>
        <v>40.26</v>
      </c>
      <c r="X31" s="17" t="str">
        <f>[54]원반!$C$18</f>
        <v>손정빈</v>
      </c>
      <c r="Y31" s="18" t="str">
        <f>[54]원반!$E$18</f>
        <v>강원체육고</v>
      </c>
      <c r="Z31" s="19" t="str">
        <f>[54]원반!$F$18</f>
        <v>40.01</v>
      </c>
    </row>
    <row r="32" spans="1:26" s="68" customFormat="1" ht="13.5" customHeight="1">
      <c r="A32" s="53">
        <v>1</v>
      </c>
      <c r="B32" s="15" t="s">
        <v>50</v>
      </c>
      <c r="C32" s="17" t="str">
        <f>[54]해머!$C$11</f>
        <v>황미르</v>
      </c>
      <c r="D32" s="18" t="str">
        <f>[54]해머!$E$11</f>
        <v>이리공업고</v>
      </c>
      <c r="E32" s="19" t="str">
        <f>[54]해머!$F$11</f>
        <v>56.45</v>
      </c>
      <c r="F32" s="17" t="str">
        <f>[54]해머!$C$12</f>
        <v>문선우</v>
      </c>
      <c r="G32" s="18" t="str">
        <f>[54]해머!$E$12</f>
        <v>서울체육고</v>
      </c>
      <c r="H32" s="19" t="str">
        <f>[54]해머!$F$12</f>
        <v>54.34</v>
      </c>
      <c r="I32" s="17" t="str">
        <f>[54]해머!$C$13</f>
        <v>유병호</v>
      </c>
      <c r="J32" s="18" t="str">
        <f>[54]해머!$E$13</f>
        <v>충북체육고</v>
      </c>
      <c r="K32" s="19" t="str">
        <f>[54]해머!$F$13</f>
        <v>47.45</v>
      </c>
      <c r="L32" s="17" t="str">
        <f>[54]해머!$C$14</f>
        <v>홍종호</v>
      </c>
      <c r="M32" s="18" t="str">
        <f>[54]해머!$E$14</f>
        <v>이리공업고</v>
      </c>
      <c r="N32" s="19" t="str">
        <f>[54]해머!$F$14</f>
        <v>42.77</v>
      </c>
      <c r="O32" s="17" t="str">
        <f>[54]해머!$C$15</f>
        <v>이용준</v>
      </c>
      <c r="P32" s="18" t="str">
        <f>[54]해머!$E$15</f>
        <v>문창고</v>
      </c>
      <c r="Q32" s="19" t="str">
        <f>[54]해머!$F$15</f>
        <v>41.74</v>
      </c>
      <c r="R32" s="17" t="str">
        <f>[54]해머!$C$16</f>
        <v>유승훈</v>
      </c>
      <c r="S32" s="18" t="str">
        <f>[54]해머!$E$16</f>
        <v>전남체육고</v>
      </c>
      <c r="T32" s="19" t="str">
        <f>[54]해머!$F$16</f>
        <v>37.68</v>
      </c>
      <c r="U32" s="17" t="str">
        <f>[54]해머!$C$17</f>
        <v>임정현</v>
      </c>
      <c r="V32" s="18" t="str">
        <f>[54]해머!$E$17</f>
        <v>경기체육고</v>
      </c>
      <c r="W32" s="19" t="str">
        <f>[54]해머!$F$17</f>
        <v>35.11</v>
      </c>
      <c r="X32" s="17"/>
      <c r="Y32" s="18"/>
      <c r="Z32" s="19"/>
    </row>
    <row r="33" spans="1:26" s="68" customFormat="1" ht="13.5" customHeight="1">
      <c r="A33" s="69">
        <v>3</v>
      </c>
      <c r="B33" s="15" t="s">
        <v>51</v>
      </c>
      <c r="C33" s="17" t="str">
        <f>[54]투창!$C$11</f>
        <v>이민우</v>
      </c>
      <c r="D33" s="18" t="str">
        <f>[54]투창!$E$11</f>
        <v>강원체육고</v>
      </c>
      <c r="E33" s="19" t="str">
        <f>[54]투창!$F$11</f>
        <v>63.32</v>
      </c>
      <c r="F33" s="17" t="str">
        <f>[54]투창!$C$12</f>
        <v>오현수</v>
      </c>
      <c r="G33" s="18" t="str">
        <f>[54]투창!$E$12</f>
        <v>경남체육고</v>
      </c>
      <c r="H33" s="19" t="str">
        <f>[54]투창!$F$12</f>
        <v>60.52</v>
      </c>
      <c r="I33" s="17" t="str">
        <f>[54]투창!$C$13</f>
        <v>전병준</v>
      </c>
      <c r="J33" s="18" t="str">
        <f>[54]투창!$E$13</f>
        <v>경남체육고</v>
      </c>
      <c r="K33" s="19" t="str">
        <f>[54]투창!$F$13</f>
        <v>56.73</v>
      </c>
      <c r="L33" s="17" t="str">
        <f>[54]투창!$C$14</f>
        <v>이준형</v>
      </c>
      <c r="M33" s="18" t="str">
        <f>[54]투창!$E$14</f>
        <v>인천체육고</v>
      </c>
      <c r="N33" s="19" t="str">
        <f>[54]투창!$F$14</f>
        <v>55.90</v>
      </c>
      <c r="O33" s="17" t="str">
        <f>[54]투창!$C$15</f>
        <v>김진호</v>
      </c>
      <c r="P33" s="18" t="str">
        <f>[54]투창!$E$15</f>
        <v>대구체육고</v>
      </c>
      <c r="Q33" s="19" t="str">
        <f>[54]투창!$F$15</f>
        <v>53.00</v>
      </c>
      <c r="R33" s="17" t="str">
        <f>[54]투창!$C$16</f>
        <v>권용은</v>
      </c>
      <c r="S33" s="18" t="str">
        <f>[54]투창!$E$16</f>
        <v>문창고</v>
      </c>
      <c r="T33" s="19" t="str">
        <f>[54]투창!$F$16</f>
        <v>52.27</v>
      </c>
      <c r="U33" s="17" t="str">
        <f>[54]투창!$C$17</f>
        <v>양정호</v>
      </c>
      <c r="V33" s="18" t="str">
        <f>[54]투창!$E$17</f>
        <v>강원체육고</v>
      </c>
      <c r="W33" s="19" t="str">
        <f>[54]투창!$F$17</f>
        <v>51.60</v>
      </c>
      <c r="X33" s="17" t="str">
        <f>[54]투창!$C$18</f>
        <v>김규덕</v>
      </c>
      <c r="Y33" s="18" t="str">
        <f>[54]투창!$E$18</f>
        <v>강원체육고</v>
      </c>
      <c r="Z33" s="19" t="str">
        <f>[54]투창!$F$18</f>
        <v>48.38</v>
      </c>
    </row>
    <row r="34" spans="1:26" s="68" customFormat="1" ht="13.5" customHeight="1">
      <c r="A34" s="53">
        <v>4</v>
      </c>
      <c r="B34" s="15" t="s">
        <v>52</v>
      </c>
      <c r="C34" s="17" t="str">
        <f>'[54]10종경기'!$C$11</f>
        <v>김기훈</v>
      </c>
      <c r="D34" s="18" t="str">
        <f>'[54]10종경기'!$E$11</f>
        <v>전남체육고</v>
      </c>
      <c r="E34" s="19" t="str">
        <f>'[54]10종경기'!$F$11</f>
        <v>4,751점</v>
      </c>
      <c r="F34" s="17" t="str">
        <f>'[54]10종경기'!$C$12</f>
        <v>송병직</v>
      </c>
      <c r="G34" s="18" t="str">
        <f>'[54]10종경기'!$E$12</f>
        <v>울산고</v>
      </c>
      <c r="H34" s="19" t="str">
        <f>'[54]10종경기'!$F$12</f>
        <v>4,620점</v>
      </c>
      <c r="I34" s="17" t="str">
        <f>'[54]10종경기'!$C$13</f>
        <v>신동헌</v>
      </c>
      <c r="J34" s="18" t="str">
        <f>'[54]10종경기'!$E$13</f>
        <v>충남고</v>
      </c>
      <c r="K34" s="19" t="str">
        <f>'[54]10종경기'!$F$13</f>
        <v>4,338점</v>
      </c>
      <c r="L34" s="17" t="str">
        <f>'[54]10종경기'!$C$14</f>
        <v>김성현</v>
      </c>
      <c r="M34" s="18" t="str">
        <f>'[54]10종경기'!$E$14</f>
        <v>이리공업고</v>
      </c>
      <c r="N34" s="19" t="str">
        <f>'[54]10종경기'!$F$14</f>
        <v>4,274점</v>
      </c>
      <c r="O34" s="17" t="str">
        <f>'[54]10종경기'!$C$15</f>
        <v>우석훈</v>
      </c>
      <c r="P34" s="18" t="str">
        <f>'[54]10종경기'!$E$15</f>
        <v>대전체육고</v>
      </c>
      <c r="Q34" s="19" t="str">
        <f>'[54]10종경기'!$F$15</f>
        <v>4,247점</v>
      </c>
      <c r="R34" s="17" t="str">
        <f>'[54]10종경기'!$C$16</f>
        <v>김승현</v>
      </c>
      <c r="S34" s="18" t="str">
        <f>'[54]10종경기'!$E$16</f>
        <v>충북체육고</v>
      </c>
      <c r="T34" s="19" t="str">
        <f>'[54]10종경기'!$F$16</f>
        <v>3,779점</v>
      </c>
      <c r="U34" s="17" t="str">
        <f>'[54]10종경기'!$C$17</f>
        <v>류광현</v>
      </c>
      <c r="V34" s="18" t="str">
        <f>'[54]10종경기'!$E$17</f>
        <v>경북체육고</v>
      </c>
      <c r="W34" s="19" t="str">
        <f>'[54]10종경기'!$F$17</f>
        <v>3,575점</v>
      </c>
      <c r="X34" s="17"/>
      <c r="Y34" s="18"/>
      <c r="Z34" s="19"/>
    </row>
    <row r="35" spans="1:26" s="68" customFormat="1" ht="13.5" customHeight="1">
      <c r="A35" s="56"/>
      <c r="B35" s="34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68" customFormat="1" ht="15.75" customHeight="1">
      <c r="A36" s="56"/>
      <c r="B36" s="11" t="s">
        <v>53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48" customFormat="1">
      <c r="A38" s="55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5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4"/>
    </row>
    <row r="2" spans="1:26" s="9" customFormat="1" ht="45" customHeight="1" thickBot="1">
      <c r="A2" s="54"/>
      <c r="B2" s="10"/>
      <c r="C2" s="10"/>
      <c r="D2" s="10"/>
      <c r="E2" s="144" t="s">
        <v>57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51" t="s">
        <v>14</v>
      </c>
      <c r="V2" s="51"/>
      <c r="W2" s="51"/>
      <c r="X2" s="51"/>
      <c r="Y2" s="51"/>
      <c r="Z2" s="51"/>
    </row>
    <row r="3" spans="1:26" s="9" customFormat="1" ht="14.25" thickTop="1">
      <c r="A3" s="54"/>
      <c r="B3" s="146" t="s">
        <v>60</v>
      </c>
      <c r="C3" s="146"/>
      <c r="D3" s="10"/>
      <c r="E3" s="10"/>
      <c r="F3" s="147" t="s">
        <v>58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4.25" thickBot="1">
      <c r="B6" s="6" t="s">
        <v>15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68" customFormat="1" ht="13.5" customHeight="1" thickTop="1">
      <c r="A7" s="153">
        <v>2</v>
      </c>
      <c r="B7" s="12" t="s">
        <v>12</v>
      </c>
      <c r="C7" s="25" t="str">
        <f>[55]결승기록지!$C$11</f>
        <v>한예솔</v>
      </c>
      <c r="D7" s="26" t="str">
        <f>[55]결승기록지!$E$11</f>
        <v>경남체육고</v>
      </c>
      <c r="E7" s="27" t="str">
        <f>[55]결승기록지!$F$11</f>
        <v>12.49</v>
      </c>
      <c r="F7" s="25" t="str">
        <f>[55]결승기록지!$C$12</f>
        <v>백비원</v>
      </c>
      <c r="G7" s="26" t="str">
        <f>[55]결승기록지!$E$12</f>
        <v>세정상업고</v>
      </c>
      <c r="H7" s="27" t="str">
        <f>[55]결승기록지!$F$12</f>
        <v>12.59</v>
      </c>
      <c r="I7" s="25" t="str">
        <f>[55]결승기록지!$C$13</f>
        <v>김안나</v>
      </c>
      <c r="J7" s="26" t="str">
        <f>[55]결승기록지!$E$13</f>
        <v>전남체육고</v>
      </c>
      <c r="K7" s="27" t="str">
        <f>[55]결승기록지!$F$13</f>
        <v>12.71</v>
      </c>
      <c r="L7" s="25" t="str">
        <f>[55]결승기록지!$C$14</f>
        <v>이제인</v>
      </c>
      <c r="M7" s="26" t="str">
        <f>[55]결승기록지!$E$14</f>
        <v>강릉여자고</v>
      </c>
      <c r="N7" s="27" t="str">
        <f>[55]결승기록지!$F$14</f>
        <v>12.85</v>
      </c>
      <c r="O7" s="25" t="str">
        <f>[55]결승기록지!$C$15</f>
        <v>김송희</v>
      </c>
      <c r="P7" s="26" t="str">
        <f>[55]결승기록지!$E$15</f>
        <v>경북체육고</v>
      </c>
      <c r="Q7" s="27" t="str">
        <f>[55]결승기록지!$F$15</f>
        <v>12.87</v>
      </c>
      <c r="R7" s="25" t="str">
        <f>[55]결승기록지!$C$16</f>
        <v>강근영</v>
      </c>
      <c r="S7" s="26" t="str">
        <f>[55]결승기록지!$E$16</f>
        <v>마산구암고</v>
      </c>
      <c r="T7" s="27" t="str">
        <f>[55]결승기록지!$F$16</f>
        <v>13.02</v>
      </c>
      <c r="U7" s="25" t="str">
        <f>[55]결승기록지!$C$17</f>
        <v>옥민경</v>
      </c>
      <c r="V7" s="26" t="str">
        <f>[55]결승기록지!$E$17</f>
        <v>경남체육고</v>
      </c>
      <c r="W7" s="27" t="str">
        <f>[55]결승기록지!$F$17</f>
        <v>13.09</v>
      </c>
      <c r="X7" s="25"/>
      <c r="Y7" s="26"/>
      <c r="Z7" s="27"/>
    </row>
    <row r="8" spans="1:26" s="68" customFormat="1" ht="13.5" customHeight="1">
      <c r="A8" s="153"/>
      <c r="B8" s="13" t="s">
        <v>16</v>
      </c>
      <c r="C8" s="38"/>
      <c r="D8" s="39" t="str">
        <f>[55]결승기록지!$G$8</f>
        <v>-0.6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68" customFormat="1" ht="13.5" customHeight="1">
      <c r="A9" s="153">
        <v>3</v>
      </c>
      <c r="B9" s="14" t="s">
        <v>18</v>
      </c>
      <c r="C9" s="35" t="str">
        <f>[56]결승기록지!$C$11</f>
        <v>김주하</v>
      </c>
      <c r="D9" s="52" t="str">
        <f>[56]결승기록지!$E$11</f>
        <v>인천체육고</v>
      </c>
      <c r="E9" s="36" t="str">
        <f>[56]결승기록지!$F$11</f>
        <v>26.25</v>
      </c>
      <c r="F9" s="35" t="str">
        <f>[56]결승기록지!$C$12</f>
        <v>한예솔</v>
      </c>
      <c r="G9" s="52" t="str">
        <f>[56]결승기록지!$E$12</f>
        <v>경남체육고</v>
      </c>
      <c r="H9" s="36" t="str">
        <f>[56]결승기록지!$F$12</f>
        <v>26.55</v>
      </c>
      <c r="I9" s="35" t="str">
        <f>[56]결승기록지!$C$13</f>
        <v>김안나</v>
      </c>
      <c r="J9" s="52" t="str">
        <f>[56]결승기록지!$E$13</f>
        <v>전남체육고</v>
      </c>
      <c r="K9" s="36" t="str">
        <f>[56]결승기록지!$F$13</f>
        <v>26.77</v>
      </c>
      <c r="L9" s="35" t="str">
        <f>[56]결승기록지!$C$14</f>
        <v>김지혜</v>
      </c>
      <c r="M9" s="52" t="str">
        <f>[56]결승기록지!$E$14</f>
        <v>경기체육고</v>
      </c>
      <c r="N9" s="36" t="str">
        <f>[56]결승기록지!$F$14</f>
        <v>27.15</v>
      </c>
      <c r="O9" s="35" t="str">
        <f>[56]결승기록지!$C$15</f>
        <v>이가은</v>
      </c>
      <c r="P9" s="52" t="str">
        <f>[56]결승기록지!$E$15</f>
        <v>경북체육고</v>
      </c>
      <c r="Q9" s="36" t="str">
        <f>[56]결승기록지!$F$15</f>
        <v>27.46</v>
      </c>
      <c r="R9" s="35" t="str">
        <f>[56]결승기록지!$C$16</f>
        <v>서다현</v>
      </c>
      <c r="S9" s="52" t="str">
        <f>[56]결승기록지!$E$16</f>
        <v>용남고</v>
      </c>
      <c r="T9" s="36" t="str">
        <f>[56]결승기록지!$F$16</f>
        <v>27.51</v>
      </c>
      <c r="U9" s="35" t="str">
        <f>[56]결승기록지!$C$17</f>
        <v>한서정</v>
      </c>
      <c r="V9" s="52" t="str">
        <f>[56]결승기록지!$E$17</f>
        <v>서울체육고</v>
      </c>
      <c r="W9" s="36" t="str">
        <f>[56]결승기록지!$F$17</f>
        <v>27.68</v>
      </c>
      <c r="X9" s="35"/>
      <c r="Y9" s="52"/>
      <c r="Z9" s="88"/>
    </row>
    <row r="10" spans="1:26" s="68" customFormat="1" ht="13.5" customHeight="1">
      <c r="A10" s="153"/>
      <c r="B10" s="13" t="s">
        <v>16</v>
      </c>
      <c r="C10" s="38"/>
      <c r="D10" s="39" t="str">
        <f>[56]결승기록지!$G$8</f>
        <v>-3.8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68" customFormat="1" ht="13.5" customHeight="1">
      <c r="A11" s="53">
        <v>1</v>
      </c>
      <c r="B11" s="15" t="s">
        <v>39</v>
      </c>
      <c r="C11" s="29" t="str">
        <f>[57]결승기록지!$C$11</f>
        <v>권하영</v>
      </c>
      <c r="D11" s="30" t="str">
        <f>[57]결승기록지!$E$11</f>
        <v>경기체육고</v>
      </c>
      <c r="E11" s="31" t="str">
        <f>[57]결승기록지!$F$11</f>
        <v>57.70</v>
      </c>
      <c r="F11" s="29" t="str">
        <f>[57]결승기록지!$C$12</f>
        <v>김지혜</v>
      </c>
      <c r="G11" s="30" t="str">
        <f>[57]결승기록지!$E$12</f>
        <v>경기체육고</v>
      </c>
      <c r="H11" s="31" t="str">
        <f>[57]결승기록지!$F$12</f>
        <v>57.91</v>
      </c>
      <c r="I11" s="29" t="str">
        <f>[57]결승기록지!$C$13</f>
        <v>김주하</v>
      </c>
      <c r="J11" s="30" t="str">
        <f>[57]결승기록지!$E$13</f>
        <v>인천체육고</v>
      </c>
      <c r="K11" s="31" t="str">
        <f>[57]결승기록지!$F$13</f>
        <v>58.34</v>
      </c>
      <c r="L11" s="29" t="str">
        <f>[57]결승기록지!$C$14</f>
        <v>김민지</v>
      </c>
      <c r="M11" s="30" t="str">
        <f>[57]결승기록지!$E$14</f>
        <v>경북체육고</v>
      </c>
      <c r="N11" s="31" t="str">
        <f>[57]결승기록지!$F$14</f>
        <v>1:00.28</v>
      </c>
      <c r="O11" s="29" t="str">
        <f>[57]결승기록지!$C$15</f>
        <v>최혜안</v>
      </c>
      <c r="P11" s="30" t="str">
        <f>[57]결승기록지!$E$15</f>
        <v>인천체육고</v>
      </c>
      <c r="Q11" s="31" t="str">
        <f>[57]결승기록지!$F$15</f>
        <v>1:01.21</v>
      </c>
      <c r="R11" s="29" t="str">
        <f>[57]결승기록지!$C$16</f>
        <v>이기쁨</v>
      </c>
      <c r="S11" s="30" t="str">
        <f>[57]결승기록지!$E$16</f>
        <v>경기소래고</v>
      </c>
      <c r="T11" s="31" t="str">
        <f>[57]결승기록지!$F$16</f>
        <v>1:02.90</v>
      </c>
      <c r="U11" s="29" t="str">
        <f>[57]결승기록지!$C$17</f>
        <v>조현지</v>
      </c>
      <c r="V11" s="30" t="str">
        <f>[57]결승기록지!$E$17</f>
        <v>경북성남여자고</v>
      </c>
      <c r="W11" s="31" t="str">
        <f>[57]결승기록지!$F$17</f>
        <v>1:04.41</v>
      </c>
      <c r="X11" s="29"/>
      <c r="Y11" s="30"/>
      <c r="Z11" s="31"/>
    </row>
    <row r="12" spans="1:26" s="68" customFormat="1" ht="13.5" customHeight="1">
      <c r="A12" s="53">
        <v>4</v>
      </c>
      <c r="B12" s="15" t="s">
        <v>19</v>
      </c>
      <c r="C12" s="29" t="str">
        <f>[58]결승기록지!$C$11</f>
        <v>차지원</v>
      </c>
      <c r="D12" s="30" t="str">
        <f>[58]결승기록지!$E$11</f>
        <v>대구체육고</v>
      </c>
      <c r="E12" s="31" t="str">
        <f>[58]결승기록지!$F$11</f>
        <v>2:17.97</v>
      </c>
      <c r="F12" s="29" t="str">
        <f>[58]결승기록지!$C$12</f>
        <v>김리경</v>
      </c>
      <c r="G12" s="30" t="str">
        <f>[58]결승기록지!$E$12</f>
        <v>김해가야고</v>
      </c>
      <c r="H12" s="31" t="str">
        <f>[58]결승기록지!$F$12</f>
        <v>2:20.70</v>
      </c>
      <c r="I12" s="29" t="str">
        <f>[58]결승기록지!$C$13</f>
        <v>이혜지</v>
      </c>
      <c r="J12" s="30" t="str">
        <f>[58]결승기록지!$E$13</f>
        <v>마산구암고</v>
      </c>
      <c r="K12" s="31" t="str">
        <f>[58]결승기록지!$F$13</f>
        <v>2:21.34</v>
      </c>
      <c r="L12" s="29" t="str">
        <f>[58]결승기록지!$C$14</f>
        <v>황지향</v>
      </c>
      <c r="M12" s="30" t="str">
        <f>[58]결승기록지!$E$14</f>
        <v>광주체육고</v>
      </c>
      <c r="N12" s="31" t="str">
        <f>[58]결승기록지!$F$14</f>
        <v>2:22.92</v>
      </c>
      <c r="O12" s="29" t="str">
        <f>[58]결승기록지!$C$15</f>
        <v>윤승태</v>
      </c>
      <c r="P12" s="30" t="str">
        <f>[58]결승기록지!$E$15</f>
        <v>충남체육고</v>
      </c>
      <c r="Q12" s="31" t="str">
        <f>[58]결승기록지!$F$15</f>
        <v>2:24.64</v>
      </c>
      <c r="R12" s="29" t="str">
        <f>[58]결승기록지!$C$16</f>
        <v>전윤서</v>
      </c>
      <c r="S12" s="30" t="str">
        <f>[58]결승기록지!$E$16</f>
        <v>강릉여자고</v>
      </c>
      <c r="T12" s="31" t="str">
        <f>[58]결승기록지!$F$16</f>
        <v>2:26.76</v>
      </c>
      <c r="U12" s="29" t="str">
        <f>[58]결승기록지!$C$17</f>
        <v>박혜선</v>
      </c>
      <c r="V12" s="30" t="str">
        <f>[58]결승기록지!$E$17</f>
        <v>김천한일여자고</v>
      </c>
      <c r="W12" s="31" t="str">
        <f>[58]결승기록지!$F$17</f>
        <v>2:29.06</v>
      </c>
      <c r="X12" s="29" t="str">
        <f>[58]결승기록지!$C$18</f>
        <v>전정원</v>
      </c>
      <c r="Y12" s="30" t="str">
        <f>[58]결승기록지!$E$18</f>
        <v>경남체육고</v>
      </c>
      <c r="Z12" s="31" t="str">
        <f>[58]결승기록지!$F$18</f>
        <v>2:37.07</v>
      </c>
    </row>
    <row r="13" spans="1:26" s="68" customFormat="1" ht="13.5" customHeight="1">
      <c r="A13" s="69">
        <v>2</v>
      </c>
      <c r="B13" s="15" t="s">
        <v>40</v>
      </c>
      <c r="C13" s="29" t="str">
        <f>[59]결승기록지!$C$11</f>
        <v>차지원</v>
      </c>
      <c r="D13" s="30" t="str">
        <f>[59]결승기록지!$E$11</f>
        <v>대구체육고</v>
      </c>
      <c r="E13" s="70" t="str">
        <f>[59]결승기록지!$F$11</f>
        <v>4:43.51</v>
      </c>
      <c r="F13" s="29" t="str">
        <f>[59]결승기록지!$C$12</f>
        <v>황지향</v>
      </c>
      <c r="G13" s="30" t="str">
        <f>[59]결승기록지!$E$12</f>
        <v>광주체육고</v>
      </c>
      <c r="H13" s="70" t="str">
        <f>[59]결승기록지!$F$12</f>
        <v>4:43.94</v>
      </c>
      <c r="I13" s="29" t="str">
        <f>[59]결승기록지!$C$13</f>
        <v>이현정</v>
      </c>
      <c r="J13" s="30" t="str">
        <f>[59]결승기록지!$E$13</f>
        <v>김천한일여자고</v>
      </c>
      <c r="K13" s="70" t="str">
        <f>[59]결승기록지!$F$13</f>
        <v>4:45.83</v>
      </c>
      <c r="L13" s="29" t="str">
        <f>[59]결승기록지!$C$14</f>
        <v>전윤서</v>
      </c>
      <c r="M13" s="30" t="str">
        <f>[59]결승기록지!$E$14</f>
        <v>강릉여자고</v>
      </c>
      <c r="N13" s="70" t="str">
        <f>[59]결승기록지!$F$14</f>
        <v>4:53.55</v>
      </c>
      <c r="O13" s="29" t="str">
        <f>[59]결승기록지!$C$15</f>
        <v>최수인</v>
      </c>
      <c r="P13" s="30" t="str">
        <f>[59]결승기록지!$E$15</f>
        <v>김천한일여자고</v>
      </c>
      <c r="Q13" s="70" t="str">
        <f>[59]결승기록지!$F$15</f>
        <v>4:56.22</v>
      </c>
      <c r="R13" s="29" t="str">
        <f>[59]결승기록지!$C$16</f>
        <v>김민정</v>
      </c>
      <c r="S13" s="30" t="str">
        <f>[59]결승기록지!$E$16</f>
        <v>경기체육고</v>
      </c>
      <c r="T13" s="70" t="str">
        <f>[59]결승기록지!$F$16</f>
        <v>4:57.62</v>
      </c>
      <c r="U13" s="29" t="str">
        <f>[59]결승기록지!$C$17</f>
        <v>김가인</v>
      </c>
      <c r="V13" s="30" t="str">
        <f>[59]결승기록지!$E$17</f>
        <v>속초여자고</v>
      </c>
      <c r="W13" s="70" t="str">
        <f>[59]결승기록지!$F$17</f>
        <v>5:00.97</v>
      </c>
      <c r="X13" s="29" t="str">
        <f>[59]결승기록지!$C$18</f>
        <v>임지수</v>
      </c>
      <c r="Y13" s="30" t="str">
        <f>[59]결승기록지!$E$18</f>
        <v>경기체육고</v>
      </c>
      <c r="Z13" s="70" t="str">
        <f>[59]결승기록지!$F$18</f>
        <v>5:01.89</v>
      </c>
    </row>
    <row r="14" spans="1:26" s="68" customFormat="1" ht="13.5" customHeight="1">
      <c r="A14" s="53">
        <v>1</v>
      </c>
      <c r="B14" s="15" t="s">
        <v>41</v>
      </c>
      <c r="C14" s="17" t="str">
        <f>[60]결승기록지!$C$11</f>
        <v>최수아</v>
      </c>
      <c r="D14" s="18" t="str">
        <f>[60]결승기록지!$E$11</f>
        <v>인천체육고</v>
      </c>
      <c r="E14" s="19" t="str">
        <f>[60]결승기록지!$F$11</f>
        <v>18:11.93</v>
      </c>
      <c r="F14" s="17" t="str">
        <f>[60]결승기록지!$C$12</f>
        <v>권다혜</v>
      </c>
      <c r="G14" s="18" t="str">
        <f>[60]결승기록지!$E$12</f>
        <v>경북체육고</v>
      </c>
      <c r="H14" s="19" t="str">
        <f>[60]결승기록지!$F$12</f>
        <v>18:18.41</v>
      </c>
      <c r="I14" s="17" t="str">
        <f>[60]결승기록지!$C$13</f>
        <v>박서연</v>
      </c>
      <c r="J14" s="18" t="str">
        <f>[60]결승기록지!$E$13</f>
        <v>오류고</v>
      </c>
      <c r="K14" s="19" t="str">
        <f>[60]결승기록지!$F$13</f>
        <v>18:24.50</v>
      </c>
      <c r="L14" s="17" t="str">
        <f>[60]결승기록지!$C$14</f>
        <v>임지수</v>
      </c>
      <c r="M14" s="18" t="str">
        <f>[60]결승기록지!$E$14</f>
        <v>경기체육고</v>
      </c>
      <c r="N14" s="19" t="str">
        <f>[60]결승기록지!$F$14</f>
        <v>18:30.39</v>
      </c>
      <c r="O14" s="17" t="str">
        <f>[60]결승기록지!$C$15</f>
        <v>정혜원</v>
      </c>
      <c r="P14" s="18" t="str">
        <f>[60]결승기록지!$E$15</f>
        <v>전남체육고</v>
      </c>
      <c r="Q14" s="19" t="str">
        <f>[60]결승기록지!$F$15</f>
        <v>18:50.63</v>
      </c>
      <c r="R14" s="17" t="str">
        <f>[60]결승기록지!$C$16</f>
        <v>김민정</v>
      </c>
      <c r="S14" s="18" t="str">
        <f>[60]결승기록지!$E$16</f>
        <v>경기체육고</v>
      </c>
      <c r="T14" s="19" t="str">
        <f>[60]결승기록지!$F$16</f>
        <v>19:05.23</v>
      </c>
      <c r="U14" s="17" t="str">
        <f>[60]결승기록지!$C$17</f>
        <v>김가인</v>
      </c>
      <c r="V14" s="18" t="str">
        <f>[60]결승기록지!$E$17</f>
        <v>속초여자고</v>
      </c>
      <c r="W14" s="19" t="str">
        <f>[60]결승기록지!$F$17</f>
        <v>19:22.58</v>
      </c>
      <c r="X14" s="17" t="str">
        <f>[60]결승기록지!$C$18</f>
        <v>김진주</v>
      </c>
      <c r="Y14" s="18" t="str">
        <f>[60]결승기록지!$E$18</f>
        <v>경북체육고</v>
      </c>
      <c r="Z14" s="19" t="str">
        <f>[60]결승기록지!$F$18</f>
        <v>19:23.13</v>
      </c>
    </row>
    <row r="15" spans="1:26" s="68" customFormat="1" ht="13.5" customHeight="1">
      <c r="A15" s="153">
        <v>1</v>
      </c>
      <c r="B15" s="14" t="s">
        <v>54</v>
      </c>
      <c r="C15" s="20" t="str">
        <f>[61]결승기록지!$C$11</f>
        <v>이나경</v>
      </c>
      <c r="D15" s="21" t="str">
        <f>[61]결승기록지!$E$11</f>
        <v>경북체육고</v>
      </c>
      <c r="E15" s="22" t="str">
        <f>[61]결승기록지!$F$11</f>
        <v>14.99</v>
      </c>
      <c r="F15" s="20" t="str">
        <f>[61]결승기록지!$C$12</f>
        <v>노지현</v>
      </c>
      <c r="G15" s="21" t="str">
        <f>[61]결승기록지!$E$12</f>
        <v>예천여자고</v>
      </c>
      <c r="H15" s="22" t="str">
        <f>[61]결승기록지!$F$12</f>
        <v>15.38</v>
      </c>
      <c r="I15" s="20" t="str">
        <f>[61]결승기록지!$C$13</f>
        <v>박서희</v>
      </c>
      <c r="J15" s="21" t="str">
        <f>[61]결승기록지!$E$13</f>
        <v>거제제일고</v>
      </c>
      <c r="K15" s="22" t="str">
        <f>[61]결승기록지!$F$13</f>
        <v>15.62</v>
      </c>
      <c r="L15" s="20" t="str">
        <f>[61]결승기록지!$C$14</f>
        <v>이선민</v>
      </c>
      <c r="M15" s="21" t="str">
        <f>[61]결승기록지!$E$14</f>
        <v>경기덕계고</v>
      </c>
      <c r="N15" s="22" t="str">
        <f>[61]결승기록지!$F$14</f>
        <v>15.65</v>
      </c>
      <c r="O15" s="20" t="str">
        <f>[61]결승기록지!$C$15</f>
        <v>김예지</v>
      </c>
      <c r="P15" s="21" t="str">
        <f>[61]결승기록지!$E$15</f>
        <v>경북체육고</v>
      </c>
      <c r="Q15" s="22" t="str">
        <f>[61]결승기록지!$F$15</f>
        <v>16.12</v>
      </c>
      <c r="R15" s="20" t="str">
        <f>[61]결승기록지!$C$16</f>
        <v>정다정</v>
      </c>
      <c r="S15" s="21" t="str">
        <f>[61]결승기록지!$E$16</f>
        <v>전곡고</v>
      </c>
      <c r="T15" s="22" t="str">
        <f>[61]결승기록지!$F$16</f>
        <v>18.57</v>
      </c>
      <c r="U15" s="20"/>
      <c r="V15" s="21"/>
      <c r="W15" s="22"/>
      <c r="X15" s="20"/>
      <c r="Y15" s="21"/>
      <c r="Z15" s="22"/>
    </row>
    <row r="16" spans="1:26" s="68" customFormat="1" ht="13.5" customHeight="1">
      <c r="A16" s="153"/>
      <c r="B16" s="13" t="s">
        <v>16</v>
      </c>
      <c r="C16" s="38"/>
      <c r="D16" s="39" t="str">
        <f>[61]결승기록지!$G$8</f>
        <v>-1.8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68" customFormat="1" ht="13.5" customHeight="1">
      <c r="A17" s="53">
        <v>3</v>
      </c>
      <c r="B17" s="15" t="s">
        <v>43</v>
      </c>
      <c r="C17" s="17" t="str">
        <f>[62]결승기록지!$C$11</f>
        <v>이나경</v>
      </c>
      <c r="D17" s="18" t="str">
        <f>[62]결승기록지!$E$11</f>
        <v>경북체육고</v>
      </c>
      <c r="E17" s="19" t="str">
        <f>[62]결승기록지!$F$11</f>
        <v>1:07.05</v>
      </c>
      <c r="F17" s="17" t="str">
        <f>[62]결승기록지!$C$12</f>
        <v>정승연</v>
      </c>
      <c r="G17" s="18" t="str">
        <f>[62]결승기록지!$E$12</f>
        <v>경명여자고</v>
      </c>
      <c r="H17" s="19" t="str">
        <f>[62]결승기록지!$F$12</f>
        <v>1:07.94</v>
      </c>
      <c r="I17" s="17" t="str">
        <f>[62]결승기록지!$C$13</f>
        <v>이기쁨</v>
      </c>
      <c r="J17" s="18" t="str">
        <f>[62]결승기록지!$E$13</f>
        <v>경기소래고</v>
      </c>
      <c r="K17" s="19" t="str">
        <f>[62]결승기록지!$F$13</f>
        <v>1:09.10</v>
      </c>
      <c r="L17" s="17" t="str">
        <f>[62]결승기록지!$C$14</f>
        <v>최다빈</v>
      </c>
      <c r="M17" s="18" t="str">
        <f>[62]결승기록지!$E$14</f>
        <v>경기체육고</v>
      </c>
      <c r="N17" s="19" t="str">
        <f>[62]결승기록지!$F$14</f>
        <v>1:09.62</v>
      </c>
      <c r="O17" s="17" t="str">
        <f>[62]결승기록지!$C$15</f>
        <v>김나영</v>
      </c>
      <c r="P17" s="18" t="str">
        <f>[62]결승기록지!$E$15</f>
        <v>경기체육고</v>
      </c>
      <c r="Q17" s="19" t="str">
        <f>[62]결승기록지!$F$15</f>
        <v>1:11.92</v>
      </c>
      <c r="R17" s="17" t="str">
        <f>[62]결승기록지!$C$16</f>
        <v>김도연</v>
      </c>
      <c r="S17" s="18" t="str">
        <f>[62]결승기록지!$E$16</f>
        <v>대구체육고</v>
      </c>
      <c r="T17" s="19" t="str">
        <f>[62]결승기록지!$F$16</f>
        <v>1:12.67</v>
      </c>
      <c r="U17" s="17" t="str">
        <f>[62]결승기록지!$C$17</f>
        <v>장세림</v>
      </c>
      <c r="V17" s="18" t="str">
        <f>[62]결승기록지!$E$17</f>
        <v>인일여자고</v>
      </c>
      <c r="W17" s="19" t="str">
        <f>[62]결승기록지!$F$17</f>
        <v>1:13.06</v>
      </c>
      <c r="X17" s="17"/>
      <c r="Y17" s="18"/>
      <c r="Z17" s="19"/>
    </row>
    <row r="18" spans="1:26" s="68" customFormat="1" ht="13.5" customHeight="1">
      <c r="A18" s="53">
        <v>4</v>
      </c>
      <c r="B18" s="15" t="s">
        <v>44</v>
      </c>
      <c r="C18" s="29" t="str">
        <f>[63]결승기록지!$C$11</f>
        <v>최수아</v>
      </c>
      <c r="D18" s="30" t="str">
        <f>[63]결승기록지!$E$11</f>
        <v>인천체육고</v>
      </c>
      <c r="E18" s="75" t="str">
        <f>[63]결승기록지!$F$11</f>
        <v>10:56.84</v>
      </c>
      <c r="F18" s="29" t="str">
        <f>[63]결승기록지!$C$12</f>
        <v>이현정</v>
      </c>
      <c r="G18" s="30" t="str">
        <f>[63]결승기록지!$E$12</f>
        <v>김천한일여자고</v>
      </c>
      <c r="H18" s="75" t="str">
        <f>[63]결승기록지!$F$12</f>
        <v>11:17.40</v>
      </c>
      <c r="I18" s="29" t="str">
        <f>[63]결승기록지!$C$13</f>
        <v>정혜원</v>
      </c>
      <c r="J18" s="30" t="str">
        <f>[63]결승기록지!$E$13</f>
        <v>전남체육고</v>
      </c>
      <c r="K18" s="75" t="str">
        <f>[63]결승기록지!$F$13</f>
        <v>11:29.38</v>
      </c>
      <c r="L18" s="29" t="str">
        <f>[63]결승기록지!$C$14</f>
        <v>한지혜</v>
      </c>
      <c r="M18" s="30" t="str">
        <f>[63]결승기록지!$E$14</f>
        <v>강릉여자고</v>
      </c>
      <c r="N18" s="75" t="str">
        <f>[63]결승기록지!$F$14</f>
        <v>12:40.74</v>
      </c>
      <c r="O18" s="29" t="str">
        <f>[63]결승기록지!$C$15</f>
        <v>이성윤</v>
      </c>
      <c r="P18" s="30" t="str">
        <f>[63]결승기록지!$E$15</f>
        <v>거제제일고</v>
      </c>
      <c r="Q18" s="75" t="str">
        <f>[63]결승기록지!$F$15</f>
        <v>12:59.36</v>
      </c>
      <c r="R18" s="29" t="str">
        <f>[63]결승기록지!$C$16</f>
        <v>김민경</v>
      </c>
      <c r="S18" s="30" t="str">
        <f>[63]결승기록지!$E$16</f>
        <v>김천한일여자고</v>
      </c>
      <c r="T18" s="75" t="str">
        <f>[63]결승기록지!$F$16</f>
        <v>13:22.47</v>
      </c>
      <c r="U18" s="29"/>
      <c r="V18" s="30"/>
      <c r="W18" s="75"/>
      <c r="X18" s="29"/>
      <c r="Y18" s="30"/>
      <c r="Z18" s="75"/>
    </row>
    <row r="19" spans="1:26" s="68" customFormat="1" ht="13.5" customHeight="1">
      <c r="A19" s="53">
        <v>2</v>
      </c>
      <c r="B19" s="15" t="s">
        <v>45</v>
      </c>
      <c r="C19" s="17" t="str">
        <f>[64]결승기록지!$C$11</f>
        <v>최미지</v>
      </c>
      <c r="D19" s="18" t="str">
        <f>[64]결승기록지!$E$11</f>
        <v>강릉여자고</v>
      </c>
      <c r="E19" s="19" t="str">
        <f>[64]결승기록지!$F$11</f>
        <v>58:44</v>
      </c>
      <c r="F19" s="17" t="str">
        <f>[64]결승기록지!$C$12</f>
        <v>신가은</v>
      </c>
      <c r="G19" s="18" t="str">
        <f>[64]결승기록지!$E$12</f>
        <v>강릉여자고</v>
      </c>
      <c r="H19" s="19" t="str">
        <f>[64]결승기록지!$F$12</f>
        <v>1:03:46</v>
      </c>
      <c r="I19" s="17"/>
      <c r="J19" s="18"/>
      <c r="K19" s="19"/>
      <c r="L19" s="17"/>
      <c r="M19" s="18"/>
      <c r="N19" s="19"/>
      <c r="O19" s="17"/>
      <c r="P19" s="18"/>
      <c r="Q19" s="19"/>
      <c r="R19" s="17"/>
      <c r="S19" s="18"/>
      <c r="T19" s="19"/>
      <c r="U19" s="17"/>
      <c r="V19" s="18"/>
      <c r="W19" s="19"/>
      <c r="X19" s="17"/>
      <c r="Y19" s="18"/>
      <c r="Z19" s="19"/>
    </row>
    <row r="20" spans="1:26" s="46" customFormat="1" ht="13.5" customHeight="1">
      <c r="A20" s="153">
        <v>4</v>
      </c>
      <c r="B20" s="14" t="s">
        <v>23</v>
      </c>
      <c r="C20" s="20"/>
      <c r="D20" s="21" t="str">
        <f>[65]결승기록지!$E$11</f>
        <v>경남체육고</v>
      </c>
      <c r="E20" s="22" t="str">
        <f>[65]결승기록지!$F$11</f>
        <v>49.55</v>
      </c>
      <c r="F20" s="20"/>
      <c r="G20" s="21" t="str">
        <f>[65]결승기록지!$E$12</f>
        <v>경기체육고</v>
      </c>
      <c r="H20" s="22" t="str">
        <f>[65]결승기록지!$F$12</f>
        <v>50.47</v>
      </c>
      <c r="I20" s="20"/>
      <c r="J20" s="21" t="str">
        <f>[65]결승기록지!$E$13</f>
        <v>서울체육고</v>
      </c>
      <c r="K20" s="22" t="str">
        <f>[65]결승기록지!$F$13</f>
        <v>50.89</v>
      </c>
      <c r="L20" s="20"/>
      <c r="M20" s="21" t="str">
        <f>[65]결승기록지!$E$14</f>
        <v>예천여자고</v>
      </c>
      <c r="N20" s="22" t="str">
        <f>[65]결승기록지!$F$14</f>
        <v>53.72</v>
      </c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s="46" customFormat="1" ht="13.5" customHeight="1">
      <c r="A21" s="153"/>
      <c r="B21" s="13"/>
      <c r="C21" s="171" t="str">
        <f>[65]결승기록지!$C$11</f>
        <v>조선정 조수현 옥민경 한예솔</v>
      </c>
      <c r="D21" s="172"/>
      <c r="E21" s="173"/>
      <c r="F21" s="171" t="str">
        <f>[65]결승기록지!$C$12</f>
        <v>박서희 김나영 김지혜 권하영</v>
      </c>
      <c r="G21" s="172"/>
      <c r="H21" s="173"/>
      <c r="I21" s="171" t="str">
        <f>[65]결승기록지!$C$13</f>
        <v>한서정 임은솔 유지민 하제영</v>
      </c>
      <c r="J21" s="172"/>
      <c r="K21" s="173"/>
      <c r="L21" s="171" t="str">
        <f>[65]결승기록지!$C$14</f>
        <v>김소이 노지현 문하은 송시영</v>
      </c>
      <c r="M21" s="172"/>
      <c r="N21" s="173"/>
      <c r="O21" s="171"/>
      <c r="P21" s="172"/>
      <c r="Q21" s="173"/>
      <c r="R21" s="171"/>
      <c r="S21" s="172"/>
      <c r="T21" s="173"/>
      <c r="U21" s="171"/>
      <c r="V21" s="172"/>
      <c r="W21" s="173"/>
      <c r="X21" s="171"/>
      <c r="Y21" s="172"/>
      <c r="Z21" s="173"/>
    </row>
    <row r="22" spans="1:26" s="68" customFormat="1" ht="13.5" customHeight="1">
      <c r="A22" s="153">
        <v>5</v>
      </c>
      <c r="B22" s="14" t="s">
        <v>46</v>
      </c>
      <c r="C22" s="20"/>
      <c r="D22" s="21" t="str">
        <f>[66]결승기록지!$E$11</f>
        <v>경기체육고</v>
      </c>
      <c r="E22" s="22" t="str">
        <f>[66]결승기록지!$F$11</f>
        <v>4:12.38</v>
      </c>
      <c r="F22" s="20"/>
      <c r="G22" s="21" t="str">
        <f>[66]결승기록지!$E$12</f>
        <v>서울체육고</v>
      </c>
      <c r="H22" s="22" t="str">
        <f>[66]결승기록지!$F$12</f>
        <v>4:13.88</v>
      </c>
      <c r="I22" s="20"/>
      <c r="J22" s="21" t="str">
        <f>[66]결승기록지!$E$13</f>
        <v>김천한일여자고</v>
      </c>
      <c r="K22" s="22" t="str">
        <f>[66]결승기록지!$F$13</f>
        <v>4:24.71</v>
      </c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s="68" customFormat="1" ht="13.5" customHeight="1">
      <c r="A23" s="153"/>
      <c r="B23" s="13"/>
      <c r="C23" s="158" t="str">
        <f>[66]결승기록지!$C$11</f>
        <v>김나영 최다빈 김지혜 권하영</v>
      </c>
      <c r="D23" s="159"/>
      <c r="E23" s="160"/>
      <c r="F23" s="158" t="str">
        <f>[66]결승기록지!$C$12</f>
        <v>한서정 유지민 김여진 손은빈</v>
      </c>
      <c r="G23" s="159"/>
      <c r="H23" s="160"/>
      <c r="I23" s="158" t="str">
        <f>[66]결승기록지!$C$13</f>
        <v>박혜선 최수인 석주연 정혜인</v>
      </c>
      <c r="J23" s="159"/>
      <c r="K23" s="160"/>
      <c r="L23" s="158"/>
      <c r="M23" s="159"/>
      <c r="N23" s="160"/>
      <c r="O23" s="158"/>
      <c r="P23" s="159"/>
      <c r="Q23" s="160"/>
      <c r="R23" s="158"/>
      <c r="S23" s="159"/>
      <c r="T23" s="160"/>
      <c r="U23" s="158"/>
      <c r="V23" s="159"/>
      <c r="W23" s="160"/>
      <c r="X23" s="158"/>
      <c r="Y23" s="159"/>
      <c r="Z23" s="160"/>
    </row>
    <row r="24" spans="1:26" s="68" customFormat="1" ht="13.5" customHeight="1">
      <c r="A24" s="76">
        <v>5</v>
      </c>
      <c r="B24" s="14" t="s">
        <v>20</v>
      </c>
      <c r="C24" s="35" t="str">
        <f>[67]높이!$C$11</f>
        <v>이현유</v>
      </c>
      <c r="D24" s="36" t="str">
        <f>[67]높이!$E$11</f>
        <v>대전신일여자고</v>
      </c>
      <c r="E24" s="37" t="str">
        <f>[67]높이!$F$11</f>
        <v>1.65</v>
      </c>
      <c r="F24" s="35" t="str">
        <f>[67]높이!$C$12</f>
        <v>이유림</v>
      </c>
      <c r="G24" s="36" t="str">
        <f>[67]높이!$E$12</f>
        <v>강원체육고</v>
      </c>
      <c r="H24" s="37" t="str">
        <f>[67]높이!$F$12</f>
        <v>1.60</v>
      </c>
      <c r="I24" s="35" t="str">
        <f>[67]높이!$C$13</f>
        <v>최문정</v>
      </c>
      <c r="J24" s="36" t="str">
        <f>[67]높이!$E$13</f>
        <v>대전체육고</v>
      </c>
      <c r="K24" s="37" t="str">
        <f>[67]높이!$F$13</f>
        <v>1.55</v>
      </c>
      <c r="L24" s="35" t="str">
        <f>[67]높이!$C$14</f>
        <v>김하윤</v>
      </c>
      <c r="M24" s="36" t="str">
        <f>[67]높이!$E$14</f>
        <v>서울체육고</v>
      </c>
      <c r="N24" s="37" t="str">
        <f>[67]높이!$F$14</f>
        <v>1.50</v>
      </c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</row>
    <row r="25" spans="1:26" s="68" customFormat="1" ht="13.5" customHeight="1">
      <c r="A25" s="53">
        <v>3</v>
      </c>
      <c r="B25" s="15" t="s">
        <v>47</v>
      </c>
      <c r="C25" s="29" t="str">
        <f>[67]장대!$C$11</f>
        <v>임찬혜</v>
      </c>
      <c r="D25" s="30" t="str">
        <f>[67]장대!$E$11</f>
        <v>경기체육고</v>
      </c>
      <c r="E25" s="58" t="str">
        <f>[67]장대!$F$11</f>
        <v>3.30</v>
      </c>
      <c r="F25" s="29" t="str">
        <f>[67]장대!$C$12</f>
        <v>오세희</v>
      </c>
      <c r="G25" s="30" t="str">
        <f>[67]장대!$E$12</f>
        <v>경기체육고</v>
      </c>
      <c r="H25" s="58" t="str">
        <f>[67]장대!$F$12</f>
        <v>2.60</v>
      </c>
      <c r="I25" s="29" t="str">
        <f>[67]장대!$C$13</f>
        <v>홍수민</v>
      </c>
      <c r="J25" s="30" t="str">
        <f>[67]장대!$E$13</f>
        <v>서울체육고</v>
      </c>
      <c r="K25" s="58" t="str">
        <f>[67]장대!$F$13</f>
        <v>2.60</v>
      </c>
      <c r="L25" s="29"/>
      <c r="M25" s="30"/>
      <c r="N25" s="58"/>
      <c r="O25" s="29"/>
      <c r="P25" s="30"/>
      <c r="Q25" s="58"/>
      <c r="R25" s="29"/>
      <c r="S25" s="30"/>
      <c r="T25" s="58"/>
      <c r="U25" s="29"/>
      <c r="V25" s="30"/>
      <c r="W25" s="58"/>
      <c r="X25" s="29"/>
      <c r="Y25" s="30"/>
      <c r="Z25" s="31"/>
    </row>
    <row r="26" spans="1:26" s="68" customFormat="1" ht="13.5" customHeight="1">
      <c r="A26" s="153">
        <v>2</v>
      </c>
      <c r="B26" s="14" t="s">
        <v>21</v>
      </c>
      <c r="C26" s="35" t="str">
        <f>[67]멀리!$C$11</f>
        <v>박혜정</v>
      </c>
      <c r="D26" s="36" t="str">
        <f>[67]멀리!$E$11</f>
        <v>전남체육고</v>
      </c>
      <c r="E26" s="37" t="str">
        <f>[67]멀리!$F$11</f>
        <v>5.53</v>
      </c>
      <c r="F26" s="35" t="str">
        <f>[67]멀리!$C$12</f>
        <v>유진</v>
      </c>
      <c r="G26" s="36" t="str">
        <f>[67]멀리!$E$12</f>
        <v>경기소래고</v>
      </c>
      <c r="H26" s="37" t="str">
        <f>[67]멀리!$F$12</f>
        <v>5.21</v>
      </c>
      <c r="I26" s="35" t="str">
        <f>[67]멀리!$C$13</f>
        <v>배영인</v>
      </c>
      <c r="J26" s="36" t="str">
        <f>[67]멀리!$E$13</f>
        <v>경북체육고</v>
      </c>
      <c r="K26" s="37" t="str">
        <f>[67]멀리!$F$13</f>
        <v>5.16</v>
      </c>
      <c r="L26" s="35" t="str">
        <f>[67]멀리!$C$14</f>
        <v>박진서</v>
      </c>
      <c r="M26" s="36" t="str">
        <f>[67]멀리!$E$14</f>
        <v>경기심원고</v>
      </c>
      <c r="N26" s="37" t="str">
        <f>[67]멀리!$F$14</f>
        <v>4.91</v>
      </c>
      <c r="O26" s="35" t="str">
        <f>[67]멀리!$C$15</f>
        <v>김지현</v>
      </c>
      <c r="P26" s="36" t="str">
        <f>[67]멀리!$E$15</f>
        <v>경기소래고</v>
      </c>
      <c r="Q26" s="37" t="str">
        <f>[67]멀리!$F$15</f>
        <v>4.58</v>
      </c>
      <c r="R26" s="35" t="str">
        <f>[67]멀리!$C$16</f>
        <v>홍수민</v>
      </c>
      <c r="S26" s="36" t="str">
        <f>[67]멀리!$E$16</f>
        <v>서울체육고</v>
      </c>
      <c r="T26" s="37" t="str">
        <f>[67]멀리!$F$16</f>
        <v>4.29</v>
      </c>
      <c r="U26" s="35"/>
      <c r="V26" s="36"/>
      <c r="W26" s="37"/>
      <c r="X26" s="35"/>
      <c r="Y26" s="36"/>
      <c r="Z26" s="37"/>
    </row>
    <row r="27" spans="1:26" s="68" customFormat="1" ht="13.5" customHeight="1">
      <c r="A27" s="153"/>
      <c r="B27" s="13" t="s">
        <v>16</v>
      </c>
      <c r="C27" s="38"/>
      <c r="D27" s="39" t="str">
        <f>[67]멀리!$G$11</f>
        <v>1.5</v>
      </c>
      <c r="E27" s="40"/>
      <c r="F27" s="38"/>
      <c r="G27" s="39" t="str">
        <f>[67]멀리!$G$12</f>
        <v>0.3</v>
      </c>
      <c r="H27" s="40"/>
      <c r="I27" s="38"/>
      <c r="J27" s="39" t="str">
        <f>[67]멀리!$G$13</f>
        <v>1.5</v>
      </c>
      <c r="K27" s="40"/>
      <c r="L27" s="38"/>
      <c r="M27" s="39" t="str">
        <f>[67]멀리!$G$14</f>
        <v>1.5</v>
      </c>
      <c r="N27" s="40"/>
      <c r="O27" s="38"/>
      <c r="P27" s="39" t="str">
        <f>[67]멀리!$G$15</f>
        <v>-0.0</v>
      </c>
      <c r="Q27" s="40"/>
      <c r="R27" s="38"/>
      <c r="S27" s="39" t="str">
        <f>[67]멀리!$G$16</f>
        <v>-1.2</v>
      </c>
      <c r="T27" s="59"/>
      <c r="U27" s="67"/>
      <c r="V27" s="77"/>
      <c r="W27" s="40"/>
      <c r="X27" s="38"/>
      <c r="Y27" s="39"/>
      <c r="Z27" s="40"/>
    </row>
    <row r="28" spans="1:26" s="68" customFormat="1" ht="13.5" customHeight="1">
      <c r="A28" s="153">
        <v>4</v>
      </c>
      <c r="B28" s="14" t="s">
        <v>48</v>
      </c>
      <c r="C28" s="20" t="str">
        <f>[67]세단!$C$11</f>
        <v>유진</v>
      </c>
      <c r="D28" s="21" t="str">
        <f>[67]세단!$E$11</f>
        <v>경기소래고</v>
      </c>
      <c r="E28" s="22" t="str">
        <f>[67]세단!$F$11</f>
        <v>11.64</v>
      </c>
      <c r="F28" s="20" t="str">
        <f>[67]세단!$C$12</f>
        <v>김선주</v>
      </c>
      <c r="G28" s="21" t="str">
        <f>[67]세단!$E$12</f>
        <v>전남체육고</v>
      </c>
      <c r="H28" s="22" t="str">
        <f>[67]세단!$F$12</f>
        <v>11.47</v>
      </c>
      <c r="I28" s="20" t="str">
        <f>[67]세단!$C$13</f>
        <v>김바다</v>
      </c>
      <c r="J28" s="21" t="str">
        <f>[67]세단!$E$13</f>
        <v>대전체육고</v>
      </c>
      <c r="K28" s="22" t="str">
        <f>[67]세단!$F$13</f>
        <v>11.23</v>
      </c>
      <c r="L28" s="20" t="str">
        <f>[67]세단!$C$14</f>
        <v>배영인</v>
      </c>
      <c r="M28" s="21" t="str">
        <f>[67]세단!$E$14</f>
        <v>경북체육고</v>
      </c>
      <c r="N28" s="22" t="str">
        <f>[67]세단!$F$14</f>
        <v>11.13</v>
      </c>
      <c r="O28" s="20" t="str">
        <f>[67]세단!$C$15</f>
        <v>김지현</v>
      </c>
      <c r="P28" s="21" t="str">
        <f>[67]세단!$E$15</f>
        <v>경기소래고</v>
      </c>
      <c r="Q28" s="22" t="str">
        <f>[67]세단!$F$15</f>
        <v>10.53</v>
      </c>
      <c r="R28" s="20" t="str">
        <f>[67]세단!$C$16</f>
        <v>신혜원</v>
      </c>
      <c r="S28" s="21" t="str">
        <f>[67]세단!$E$16</f>
        <v>서울체육고</v>
      </c>
      <c r="T28" s="22" t="str">
        <f>[67]세단!$F$16</f>
        <v>10.18</v>
      </c>
      <c r="U28" s="20"/>
      <c r="V28" s="21"/>
      <c r="W28" s="22"/>
      <c r="X28" s="20"/>
      <c r="Y28" s="21"/>
      <c r="Z28" s="22"/>
    </row>
    <row r="29" spans="1:26" s="68" customFormat="1" ht="13.5" customHeight="1">
      <c r="A29" s="153"/>
      <c r="B29" s="13" t="s">
        <v>16</v>
      </c>
      <c r="C29" s="42"/>
      <c r="D29" s="74" t="str">
        <f>[67]세단!$G$11</f>
        <v>0.3</v>
      </c>
      <c r="E29" s="59"/>
      <c r="F29" s="42"/>
      <c r="G29" s="74" t="str">
        <f>[67]세단!$G$12</f>
        <v>0.3</v>
      </c>
      <c r="H29" s="59"/>
      <c r="I29" s="42"/>
      <c r="J29" s="74" t="str">
        <f>[67]세단!$G$13</f>
        <v>1.1</v>
      </c>
      <c r="K29" s="59"/>
      <c r="L29" s="42"/>
      <c r="M29" s="74" t="str">
        <f>[67]세단!$G$14</f>
        <v>1.1</v>
      </c>
      <c r="N29" s="59"/>
      <c r="O29" s="42"/>
      <c r="P29" s="74" t="str">
        <f>[67]세단!$G$15</f>
        <v>1.5</v>
      </c>
      <c r="Q29" s="59"/>
      <c r="R29" s="42"/>
      <c r="S29" s="74" t="str">
        <f>[67]세단!$G$16</f>
        <v>0.8</v>
      </c>
      <c r="T29" s="59"/>
      <c r="U29" s="42"/>
      <c r="V29" s="74"/>
      <c r="W29" s="59"/>
      <c r="X29" s="42"/>
      <c r="Y29" s="74"/>
      <c r="Z29" s="59"/>
    </row>
    <row r="30" spans="1:26" s="68" customFormat="1" ht="13.5" customHeight="1">
      <c r="A30" s="53">
        <v>2</v>
      </c>
      <c r="B30" s="15" t="s">
        <v>22</v>
      </c>
      <c r="C30" s="29" t="str">
        <f>[67]포환!$C$11</f>
        <v>정진희</v>
      </c>
      <c r="D30" s="30" t="str">
        <f>[67]포환!$E$11</f>
        <v>경남체육고</v>
      </c>
      <c r="E30" s="31" t="str">
        <f>[67]포환!$F$11</f>
        <v>13.49</v>
      </c>
      <c r="F30" s="29" t="str">
        <f>[67]포환!$C$12</f>
        <v>김은미</v>
      </c>
      <c r="G30" s="30" t="str">
        <f>[67]포환!$E$12</f>
        <v>대구체육고</v>
      </c>
      <c r="H30" s="31" t="str">
        <f>[67]포환!$F$12</f>
        <v>13.05</v>
      </c>
      <c r="I30" s="29" t="str">
        <f>[67]포환!$C$13</f>
        <v>남경민</v>
      </c>
      <c r="J30" s="30" t="str">
        <f>[67]포환!$E$13</f>
        <v>인천체육고</v>
      </c>
      <c r="K30" s="31" t="str">
        <f>[67]포환!$F$13</f>
        <v>12.63</v>
      </c>
      <c r="L30" s="29" t="str">
        <f>[67]포환!$C$14</f>
        <v>박채린</v>
      </c>
      <c r="M30" s="30" t="str">
        <f>[67]포환!$E$14</f>
        <v>경기체육고</v>
      </c>
      <c r="N30" s="31" t="str">
        <f>[67]포환!$F$14</f>
        <v>11.64</v>
      </c>
      <c r="O30" s="29" t="str">
        <f>[67]포환!$C$15</f>
        <v>한이슬</v>
      </c>
      <c r="P30" s="30" t="str">
        <f>[67]포환!$E$15</f>
        <v>대구체육고</v>
      </c>
      <c r="Q30" s="31" t="str">
        <f>[67]포환!$F$15</f>
        <v>10.89</v>
      </c>
      <c r="R30" s="29" t="str">
        <f>[67]포환!$C$16</f>
        <v>최은서</v>
      </c>
      <c r="S30" s="30" t="str">
        <f>[67]포환!$E$16</f>
        <v>강원체육고</v>
      </c>
      <c r="T30" s="31" t="str">
        <f>[67]포환!$F$16</f>
        <v>9.84</v>
      </c>
      <c r="U30" s="29"/>
      <c r="V30" s="30"/>
      <c r="W30" s="31"/>
      <c r="X30" s="29"/>
      <c r="Y30" s="30"/>
      <c r="Z30" s="31"/>
    </row>
    <row r="31" spans="1:26" s="68" customFormat="1" ht="13.5" customHeight="1">
      <c r="A31" s="53">
        <v>4</v>
      </c>
      <c r="B31" s="15" t="s">
        <v>49</v>
      </c>
      <c r="C31" s="29" t="str">
        <f>[67]원반!$C$11</f>
        <v>정채윤</v>
      </c>
      <c r="D31" s="30" t="str">
        <f>[67]원반!$E$11</f>
        <v>충북체육고</v>
      </c>
      <c r="E31" s="31" t="str">
        <f>[67]원반!$F$11</f>
        <v>44.14</v>
      </c>
      <c r="F31" s="29" t="str">
        <f>[67]원반!$C$12</f>
        <v>박수진</v>
      </c>
      <c r="G31" s="30" t="str">
        <f>[67]원반!$E$12</f>
        <v>이리공업고</v>
      </c>
      <c r="H31" s="31" t="str">
        <f>[67]원반!$F$12</f>
        <v>42.87</v>
      </c>
      <c r="I31" s="29" t="str">
        <f>[67]원반!$C$13</f>
        <v>김예은</v>
      </c>
      <c r="J31" s="30" t="str">
        <f>[67]원반!$E$13</f>
        <v>강원체육고</v>
      </c>
      <c r="K31" s="31" t="str">
        <f>[67]원반!$F$13</f>
        <v>40.05</v>
      </c>
      <c r="L31" s="29" t="str">
        <f>[67]원반!$C$14</f>
        <v>이아빈</v>
      </c>
      <c r="M31" s="30" t="str">
        <f>[67]원반!$E$14</f>
        <v>이리공업고</v>
      </c>
      <c r="N31" s="31" t="str">
        <f>[67]원반!$F$14</f>
        <v>39.09</v>
      </c>
      <c r="O31" s="29" t="str">
        <f>[67]원반!$C$15</f>
        <v>홍우진</v>
      </c>
      <c r="P31" s="30" t="str">
        <f>[67]원반!$E$15</f>
        <v>경남체육고</v>
      </c>
      <c r="Q31" s="31" t="str">
        <f>[67]원반!$F$15</f>
        <v>35.98</v>
      </c>
      <c r="R31" s="29" t="str">
        <f>[67]원반!$C$16</f>
        <v>임은경</v>
      </c>
      <c r="S31" s="30" t="str">
        <f>[67]원반!$E$16</f>
        <v>대구체육고</v>
      </c>
      <c r="T31" s="31" t="str">
        <f>[67]원반!$F$16</f>
        <v>35.30</v>
      </c>
      <c r="U31" s="29" t="str">
        <f>[67]원반!$C$17</f>
        <v>최은서</v>
      </c>
      <c r="V31" s="30" t="str">
        <f>[67]원반!$E$17</f>
        <v>강원체육고</v>
      </c>
      <c r="W31" s="31" t="str">
        <f>[67]원반!$F$17</f>
        <v>33.99</v>
      </c>
      <c r="X31" s="29" t="str">
        <f>[67]원반!$C$18</f>
        <v>최수인</v>
      </c>
      <c r="Y31" s="30" t="str">
        <f>[67]원반!$E$18</f>
        <v>경북체육고</v>
      </c>
      <c r="Z31" s="31" t="str">
        <f>[67]원반!$F$18</f>
        <v>32.97</v>
      </c>
    </row>
    <row r="32" spans="1:26" s="68" customFormat="1" ht="13.5" customHeight="1">
      <c r="A32" s="53">
        <v>1</v>
      </c>
      <c r="B32" s="15" t="s">
        <v>50</v>
      </c>
      <c r="C32" s="29" t="str">
        <f>[67]해머!$C$11</f>
        <v>박민지</v>
      </c>
      <c r="D32" s="30" t="str">
        <f>[67]해머!$E$11</f>
        <v>전북체육고</v>
      </c>
      <c r="E32" s="31" t="str">
        <f>[67]해머!$F$11</f>
        <v>50.58</v>
      </c>
      <c r="F32" s="29" t="str">
        <f>[67]해머!$C$12</f>
        <v>박소담</v>
      </c>
      <c r="G32" s="30" t="str">
        <f>[67]해머!$E$12</f>
        <v>충현고</v>
      </c>
      <c r="H32" s="31" t="str">
        <f>[67]해머!$F$12</f>
        <v>39.47</v>
      </c>
      <c r="I32" s="29" t="str">
        <f>[67]해머!$C$13</f>
        <v>이민지</v>
      </c>
      <c r="J32" s="30" t="str">
        <f>[67]해머!$E$13</f>
        <v>충북체육고</v>
      </c>
      <c r="K32" s="31" t="str">
        <f>[67]해머!$F$13</f>
        <v>39.18</v>
      </c>
      <c r="L32" s="29" t="str">
        <f>[67]해머!$C$14</f>
        <v>윤지영</v>
      </c>
      <c r="M32" s="30" t="str">
        <f>[67]해머!$E$14</f>
        <v>전남체육고</v>
      </c>
      <c r="N32" s="31" t="str">
        <f>[67]해머!$F$14</f>
        <v>37.98</v>
      </c>
      <c r="O32" s="29"/>
      <c r="P32" s="30"/>
      <c r="Q32" s="31"/>
      <c r="R32" s="29"/>
      <c r="S32" s="30"/>
      <c r="T32" s="31"/>
      <c r="U32" s="29"/>
      <c r="V32" s="30"/>
      <c r="W32" s="31"/>
      <c r="X32" s="29"/>
      <c r="Y32" s="30"/>
      <c r="Z32" s="31"/>
    </row>
    <row r="33" spans="1:26" s="68" customFormat="1" ht="13.5" customHeight="1">
      <c r="A33" s="53">
        <v>5</v>
      </c>
      <c r="B33" s="15" t="s">
        <v>51</v>
      </c>
      <c r="C33" s="29" t="str">
        <f>[67]투창!$C$11</f>
        <v>김어진</v>
      </c>
      <c r="D33" s="30" t="str">
        <f>[67]투창!$E$11</f>
        <v>경기체육고</v>
      </c>
      <c r="E33" s="58" t="str">
        <f>[67]투창!$F$11</f>
        <v>48.61</v>
      </c>
      <c r="F33" s="29" t="str">
        <f>[67]투창!$C$12</f>
        <v>고현서</v>
      </c>
      <c r="G33" s="30" t="str">
        <f>[67]투창!$E$12</f>
        <v>전남체육고</v>
      </c>
      <c r="H33" s="58" t="str">
        <f>[67]투창!$F$12</f>
        <v>45.90</v>
      </c>
      <c r="I33" s="29" t="str">
        <f>[67]투창!$C$13</f>
        <v>이세빈</v>
      </c>
      <c r="J33" s="30" t="str">
        <f>[67]투창!$E$13</f>
        <v>이리공업고</v>
      </c>
      <c r="K33" s="58" t="str">
        <f>[67]투창!$F$13</f>
        <v>44.98</v>
      </c>
      <c r="L33" s="29" t="str">
        <f>[67]투창!$C$14</f>
        <v>박아영</v>
      </c>
      <c r="M33" s="30" t="str">
        <f>[67]투창!$E$14</f>
        <v>대구체육고</v>
      </c>
      <c r="N33" s="58" t="str">
        <f>[67]투창!$F$14</f>
        <v>44.64</v>
      </c>
      <c r="O33" s="29" t="str">
        <f>[67]투창!$C$15</f>
        <v>표현</v>
      </c>
      <c r="P33" s="30" t="str">
        <f>[67]투창!$E$15</f>
        <v>인천체육고</v>
      </c>
      <c r="Q33" s="58" t="str">
        <f>[67]투창!$F$15</f>
        <v>39.12</v>
      </c>
      <c r="R33" s="29" t="str">
        <f>[67]투창!$C$16</f>
        <v>김가영</v>
      </c>
      <c r="S33" s="30" t="str">
        <f>[67]투창!$E$16</f>
        <v>경북체육고</v>
      </c>
      <c r="T33" s="58" t="str">
        <f>[67]투창!$F$16</f>
        <v>37.52</v>
      </c>
      <c r="U33" s="29" t="str">
        <f>[67]투창!$C$17</f>
        <v>한이경</v>
      </c>
      <c r="V33" s="30" t="str">
        <f>[67]투창!$E$17</f>
        <v>경남체육고</v>
      </c>
      <c r="W33" s="58" t="str">
        <f>[67]투창!$F$17</f>
        <v>36.67</v>
      </c>
      <c r="X33" s="29" t="str">
        <f>[67]투창!$C$18</f>
        <v>황현정</v>
      </c>
      <c r="Y33" s="30" t="str">
        <f>[67]투창!$E$18</f>
        <v>대전신일여자고</v>
      </c>
      <c r="Z33" s="58" t="str">
        <f>[67]투창!$F$18</f>
        <v>19.89</v>
      </c>
    </row>
    <row r="34" spans="1:26" s="68" customFormat="1" ht="13.5" customHeight="1">
      <c r="A34" s="53">
        <v>2</v>
      </c>
      <c r="B34" s="15" t="s">
        <v>55</v>
      </c>
      <c r="C34" s="29" t="str">
        <f>'[67]7종경기'!$C$11</f>
        <v>고은빈</v>
      </c>
      <c r="D34" s="30" t="str">
        <f>'[67]7종경기'!$E$11</f>
        <v>신명고</v>
      </c>
      <c r="E34" s="31" t="str">
        <f>'[67]7종경기'!$F$11</f>
        <v>4,125점</v>
      </c>
      <c r="F34" s="29" t="str">
        <f>'[67]7종경기'!$C$12</f>
        <v>공민경</v>
      </c>
      <c r="G34" s="30" t="str">
        <f>'[67]7종경기'!$E$12</f>
        <v>경북체육고</v>
      </c>
      <c r="H34" s="31" t="str">
        <f>'[67]7종경기'!$F$12</f>
        <v>3,715점</v>
      </c>
      <c r="I34" s="29" t="str">
        <f>'[67]7종경기'!$C$13</f>
        <v>이서연</v>
      </c>
      <c r="J34" s="30" t="str">
        <f>'[67]7종경기'!$E$13</f>
        <v>신명고</v>
      </c>
      <c r="K34" s="31" t="str">
        <f>'[67]7종경기'!$F$13</f>
        <v>3,380점</v>
      </c>
      <c r="L34" s="29" t="str">
        <f>'[67]7종경기'!$C$14</f>
        <v>손민지</v>
      </c>
      <c r="M34" s="30" t="str">
        <f>'[67]7종경기'!$E$14</f>
        <v>경기원곡고</v>
      </c>
      <c r="N34" s="31" t="str">
        <f>'[67]7종경기'!$F$14</f>
        <v>3,035점</v>
      </c>
      <c r="O34" s="29" t="str">
        <f>'[67]7종경기'!$C$15</f>
        <v>이선주</v>
      </c>
      <c r="P34" s="30" t="str">
        <f>'[67]7종경기'!$E$15</f>
        <v>대전체육고</v>
      </c>
      <c r="Q34" s="31" t="str">
        <f>'[67]7종경기'!$F$15</f>
        <v>2,998점</v>
      </c>
      <c r="R34" s="29" t="str">
        <f>'[67]7종경기'!$C$16</f>
        <v>조준희</v>
      </c>
      <c r="S34" s="30" t="str">
        <f>'[67]7종경기'!$E$16</f>
        <v>충북체육고</v>
      </c>
      <c r="T34" s="31" t="str">
        <f>'[67]7종경기'!$F$16</f>
        <v>2,584점</v>
      </c>
      <c r="U34" s="29"/>
      <c r="V34" s="30"/>
      <c r="W34" s="31"/>
      <c r="X34" s="29"/>
      <c r="Y34" s="30"/>
      <c r="Z34" s="31"/>
    </row>
    <row r="35" spans="1:26" s="47" customFormat="1" ht="13.5" customHeight="1">
      <c r="A35" s="56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9" customFormat="1" ht="14.25" customHeight="1">
      <c r="A36" s="56"/>
      <c r="B36" s="11" t="s">
        <v>37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4"/>
  <sheetViews>
    <sheetView view="pageBreakPreview" zoomScale="150" zoomScaleSheetLayoutView="150" workbookViewId="0">
      <selection activeCell="E2" sqref="E2:T2"/>
    </sheetView>
  </sheetViews>
  <sheetFormatPr defaultRowHeight="13.5"/>
  <cols>
    <col min="1" max="1" width="2.21875" style="5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2187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2187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2187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2187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2187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2187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2187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2187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2187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2187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2187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2187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2187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2187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2187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2187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2187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2187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2187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2187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2187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2187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2187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2187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2187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2187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2187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2187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2187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2187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2187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2187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2187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2187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2187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2187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2187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2187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2187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2187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2187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2187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2187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2187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2187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2187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2187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2187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2187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2187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2187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2187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2187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2187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2187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2187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2187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2187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2187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2187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2187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2187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2187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2" spans="1:26" s="9" customFormat="1" ht="45" customHeight="1" thickBot="1">
      <c r="A2" s="54"/>
      <c r="B2" s="10"/>
      <c r="C2" s="10"/>
      <c r="D2" s="10"/>
      <c r="E2" s="144" t="s">
        <v>57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51" t="s">
        <v>14</v>
      </c>
      <c r="V2" s="51"/>
      <c r="W2" s="51"/>
      <c r="X2" s="51"/>
      <c r="Y2" s="51"/>
      <c r="Z2" s="51"/>
    </row>
    <row r="3" spans="1:26" s="9" customFormat="1" ht="14.25" thickTop="1">
      <c r="A3" s="54"/>
      <c r="B3" s="151"/>
      <c r="C3" s="151"/>
      <c r="D3" s="10"/>
      <c r="E3" s="10"/>
      <c r="F3" s="147" t="s">
        <v>58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4"/>
      <c r="B4" s="66"/>
      <c r="C4" s="66"/>
      <c r="D4" s="10"/>
      <c r="E4" s="10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0"/>
      <c r="U4" s="10"/>
      <c r="V4" s="10"/>
      <c r="W4" s="10"/>
      <c r="X4" s="10"/>
      <c r="Y4" s="10"/>
      <c r="Z4" s="10"/>
    </row>
    <row r="5" spans="1:26" ht="18" customHeight="1">
      <c r="B5" s="167" t="s">
        <v>56</v>
      </c>
      <c r="C5" s="167"/>
      <c r="D5" s="16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9</v>
      </c>
      <c r="H6" s="4"/>
      <c r="I6" s="2"/>
      <c r="J6" s="3" t="s">
        <v>0</v>
      </c>
      <c r="K6" s="4"/>
      <c r="L6" s="2"/>
      <c r="M6" s="3" t="s">
        <v>10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11</v>
      </c>
      <c r="W6" s="4"/>
      <c r="X6" s="2"/>
      <c r="Y6" s="3" t="s">
        <v>7</v>
      </c>
      <c r="Z6" s="4"/>
    </row>
    <row r="7" spans="1:26" ht="14.25" thickBot="1">
      <c r="B7" s="6" t="s">
        <v>15</v>
      </c>
      <c r="C7" s="5" t="s">
        <v>3</v>
      </c>
      <c r="D7" s="5" t="s">
        <v>8</v>
      </c>
      <c r="E7" s="5" t="s">
        <v>4</v>
      </c>
      <c r="F7" s="5" t="s">
        <v>3</v>
      </c>
      <c r="G7" s="5" t="s">
        <v>8</v>
      </c>
      <c r="H7" s="5" t="s">
        <v>4</v>
      </c>
      <c r="I7" s="5" t="s">
        <v>3</v>
      </c>
      <c r="J7" s="5" t="s">
        <v>8</v>
      </c>
      <c r="K7" s="5" t="s">
        <v>4</v>
      </c>
      <c r="L7" s="5" t="s">
        <v>3</v>
      </c>
      <c r="M7" s="5" t="s">
        <v>8</v>
      </c>
      <c r="N7" s="5" t="s">
        <v>4</v>
      </c>
      <c r="O7" s="5" t="s">
        <v>3</v>
      </c>
      <c r="P7" s="5" t="s">
        <v>8</v>
      </c>
      <c r="Q7" s="5" t="s">
        <v>4</v>
      </c>
      <c r="R7" s="5" t="s">
        <v>3</v>
      </c>
      <c r="S7" s="5" t="s">
        <v>8</v>
      </c>
      <c r="T7" s="5" t="s">
        <v>4</v>
      </c>
      <c r="U7" s="5" t="s">
        <v>3</v>
      </c>
      <c r="V7" s="5" t="s">
        <v>8</v>
      </c>
      <c r="W7" s="5" t="s">
        <v>4</v>
      </c>
      <c r="X7" s="5" t="s">
        <v>3</v>
      </c>
      <c r="Y7" s="5" t="s">
        <v>8</v>
      </c>
      <c r="Z7" s="5" t="s">
        <v>4</v>
      </c>
    </row>
    <row r="8" spans="1:26" s="47" customFormat="1" ht="13.5" customHeight="1" thickTop="1">
      <c r="A8" s="153">
        <v>1</v>
      </c>
      <c r="B8" s="12" t="s">
        <v>12</v>
      </c>
      <c r="C8" s="25" t="str">
        <f>[68]결승기록지!$C$11</f>
        <v>김명일</v>
      </c>
      <c r="D8" s="26" t="str">
        <f>[68]결승기록지!$E$11</f>
        <v>전남체육고</v>
      </c>
      <c r="E8" s="27" t="str">
        <f>[68]결승기록지!$F$11</f>
        <v>10.96</v>
      </c>
      <c r="F8" s="25" t="str">
        <f>[68]결승기록지!$C$12</f>
        <v>강기훈</v>
      </c>
      <c r="G8" s="26" t="str">
        <f>[68]결승기록지!$E$12</f>
        <v>전남체육고</v>
      </c>
      <c r="H8" s="27" t="str">
        <f>[68]결승기록지!$F$12</f>
        <v>11.29</v>
      </c>
      <c r="I8" s="25" t="str">
        <f>[68]결승기록지!$C$13</f>
        <v>김동하</v>
      </c>
      <c r="J8" s="26" t="str">
        <f>[68]결승기록지!$E$13</f>
        <v>경기체육고</v>
      </c>
      <c r="K8" s="27" t="str">
        <f>[68]결승기록지!$F$13</f>
        <v>11.31</v>
      </c>
      <c r="L8" s="25" t="str">
        <f>[68]결승기록지!$C$14</f>
        <v>김현민</v>
      </c>
      <c r="M8" s="26" t="str">
        <f>[68]결승기록지!$E$14</f>
        <v>충북체육고</v>
      </c>
      <c r="N8" s="27" t="str">
        <f>[68]결승기록지!$F$14</f>
        <v>11.37</v>
      </c>
      <c r="O8" s="25" t="str">
        <f>[68]결승기록지!$C$15</f>
        <v>조현수</v>
      </c>
      <c r="P8" s="26" t="str">
        <f>[68]결승기록지!$E$15</f>
        <v>경남체육고</v>
      </c>
      <c r="Q8" s="27" t="str">
        <f>[68]결승기록지!$F$15</f>
        <v>11.42</v>
      </c>
      <c r="R8" s="25" t="str">
        <f>[68]결승기록지!$C$16</f>
        <v>최명진</v>
      </c>
      <c r="S8" s="26" t="str">
        <f>[68]결승기록지!$E$16</f>
        <v>경기원곡고</v>
      </c>
      <c r="T8" s="27" t="str">
        <f>[68]결승기록지!$F$16</f>
        <v>11.50</v>
      </c>
      <c r="U8" s="25" t="str">
        <f>[68]결승기록지!$C$17</f>
        <v>이원형</v>
      </c>
      <c r="V8" s="26" t="str">
        <f>[68]결승기록지!$E$17</f>
        <v>경기문산제일고</v>
      </c>
      <c r="W8" s="27" t="str">
        <f>[68]결승기록지!$F$17</f>
        <v>11.67</v>
      </c>
      <c r="X8" s="25" t="str">
        <f>[68]결승기록지!$C$18</f>
        <v>심재한</v>
      </c>
      <c r="Y8" s="26" t="str">
        <f>[68]결승기록지!$E$18</f>
        <v>부산사대부설고</v>
      </c>
      <c r="Z8" s="27" t="str">
        <f>[68]결승기록지!$F$18</f>
        <v>11.74</v>
      </c>
    </row>
    <row r="9" spans="1:26" s="47" customFormat="1" ht="13.5" customHeight="1">
      <c r="A9" s="153"/>
      <c r="B9" s="23" t="s">
        <v>16</v>
      </c>
      <c r="C9" s="64"/>
      <c r="D9" s="79" t="str">
        <f>[68]결승기록지!$G$8</f>
        <v>-1.1</v>
      </c>
      <c r="E9" s="65"/>
      <c r="F9" s="65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0"/>
    </row>
    <row r="10" spans="1:26" s="47" customFormat="1" ht="13.5" customHeight="1">
      <c r="A10" s="53">
        <v>2</v>
      </c>
      <c r="B10" s="15" t="s">
        <v>39</v>
      </c>
      <c r="C10" s="29" t="str">
        <f>[69]결승기록지!$C$11</f>
        <v>강민수</v>
      </c>
      <c r="D10" s="30" t="str">
        <f>[69]결승기록지!$E$11</f>
        <v>경남체육고</v>
      </c>
      <c r="E10" s="31" t="str">
        <f>[69]결승기록지!$F$11</f>
        <v>49.52</v>
      </c>
      <c r="F10" s="29" t="str">
        <f>[69]결승기록지!$C$12</f>
        <v>성재준</v>
      </c>
      <c r="G10" s="30" t="str">
        <f>[69]결승기록지!$E$12</f>
        <v>경기과천중앙고</v>
      </c>
      <c r="H10" s="31" t="str">
        <f>[69]결승기록지!$F$12</f>
        <v>50.71</v>
      </c>
      <c r="I10" s="29" t="str">
        <f>[69]결승기록지!$C$13</f>
        <v>이성환</v>
      </c>
      <c r="J10" s="30" t="str">
        <f>[69]결승기록지!$E$13</f>
        <v>전남체육고</v>
      </c>
      <c r="K10" s="31" t="str">
        <f>[69]결승기록지!$F$13</f>
        <v>51.19</v>
      </c>
      <c r="L10" s="29" t="str">
        <f>[69]결승기록지!$C$14</f>
        <v>김석환</v>
      </c>
      <c r="M10" s="30" t="str">
        <f>[69]결승기록지!$E$14</f>
        <v>전남체육고</v>
      </c>
      <c r="N10" s="31" t="str">
        <f>[69]결승기록지!$F$14</f>
        <v>51.79</v>
      </c>
      <c r="O10" s="29" t="str">
        <f>[69]결승기록지!$C$15</f>
        <v>박상욱</v>
      </c>
      <c r="P10" s="30" t="str">
        <f>[69]결승기록지!$E$15</f>
        <v>대전체육고</v>
      </c>
      <c r="Q10" s="31" t="str">
        <f>[69]결승기록지!$F$15</f>
        <v>52.43</v>
      </c>
      <c r="R10" s="29" t="str">
        <f>[69]결승기록지!$C$16</f>
        <v>노다원</v>
      </c>
      <c r="S10" s="30" t="str">
        <f>[69]결승기록지!$E$16</f>
        <v>김포제일공업고</v>
      </c>
      <c r="T10" s="31" t="str">
        <f>[69]결승기록지!$F$16</f>
        <v>52.62</v>
      </c>
      <c r="U10" s="29" t="str">
        <f>[69]결승기록지!$C$17</f>
        <v>박용희</v>
      </c>
      <c r="V10" s="30" t="str">
        <f>[69]결승기록지!$E$17</f>
        <v>전남체육고</v>
      </c>
      <c r="W10" s="31" t="str">
        <f>[69]결승기록지!$F$17</f>
        <v>53.49</v>
      </c>
      <c r="X10" s="29" t="str">
        <f>[69]결승기록지!$C$18</f>
        <v>김인호</v>
      </c>
      <c r="Y10" s="30" t="str">
        <f>[69]결승기록지!$E$18</f>
        <v>경기덕계고</v>
      </c>
      <c r="Z10" s="31" t="str">
        <f>[69]결승기록지!$F$18</f>
        <v>53.52</v>
      </c>
    </row>
    <row r="11" spans="1:26" s="47" customFormat="1" ht="13.5" customHeight="1">
      <c r="A11" s="53">
        <v>4</v>
      </c>
      <c r="B11" s="16" t="s">
        <v>19</v>
      </c>
      <c r="C11" s="81" t="str">
        <f>[70]결승기록지!$C$11</f>
        <v>변정현</v>
      </c>
      <c r="D11" s="34" t="str">
        <f>[70]결승기록지!$E$11</f>
        <v>은행고</v>
      </c>
      <c r="E11" s="82" t="str">
        <f>[70]결승기록지!$F$11</f>
        <v>2:01.73</v>
      </c>
      <c r="F11" s="81" t="str">
        <f>[70]결승기록지!$C$12</f>
        <v>김진범</v>
      </c>
      <c r="G11" s="34" t="str">
        <f>[70]결승기록지!$E$12</f>
        <v>충현고</v>
      </c>
      <c r="H11" s="82" t="str">
        <f>[70]결승기록지!$F$12</f>
        <v>2:02.32</v>
      </c>
      <c r="I11" s="81" t="str">
        <f>[70]결승기록지!$C$13</f>
        <v>김대훈</v>
      </c>
      <c r="J11" s="34" t="str">
        <f>[70]결승기록지!$E$13</f>
        <v>양정고</v>
      </c>
      <c r="K11" s="82" t="str">
        <f>[70]결승기록지!$F$13</f>
        <v>2:02.52</v>
      </c>
      <c r="L11" s="81" t="str">
        <f>[70]결승기록지!$C$14</f>
        <v>임형윤</v>
      </c>
      <c r="M11" s="34" t="str">
        <f>[70]결승기록지!$E$14</f>
        <v>경북영동고</v>
      </c>
      <c r="N11" s="82" t="str">
        <f>[70]결승기록지!$F$14</f>
        <v>2:02.64</v>
      </c>
      <c r="O11" s="81" t="str">
        <f>[70]결승기록지!$C$15</f>
        <v>김근희</v>
      </c>
      <c r="P11" s="34" t="str">
        <f>[70]결승기록지!$E$15</f>
        <v>문창고</v>
      </c>
      <c r="Q11" s="82" t="str">
        <f>[70]결승기록지!$F$15</f>
        <v>2:13.71</v>
      </c>
      <c r="R11" s="81" t="str">
        <f>[70]결승기록지!$C$16</f>
        <v>임윤</v>
      </c>
      <c r="S11" s="34" t="str">
        <f>[70]결승기록지!$E$16</f>
        <v>경주고</v>
      </c>
      <c r="T11" s="82" t="str">
        <f>[70]결승기록지!$F$16</f>
        <v>2:20.67</v>
      </c>
      <c r="U11" s="81"/>
      <c r="V11" s="34"/>
      <c r="W11" s="82"/>
      <c r="X11" s="81"/>
      <c r="Y11" s="34"/>
      <c r="Z11" s="82"/>
    </row>
    <row r="12" spans="1:26" s="47" customFormat="1" ht="13.5" customHeight="1">
      <c r="A12" s="53">
        <v>5</v>
      </c>
      <c r="B12" s="15" t="s">
        <v>41</v>
      </c>
      <c r="C12" s="29" t="str">
        <f>[71]결승기록지!$C$11</f>
        <v>박지원</v>
      </c>
      <c r="D12" s="30" t="str">
        <f>[71]결승기록지!$E$11</f>
        <v>배문고</v>
      </c>
      <c r="E12" s="70" t="str">
        <f>[71]결승기록지!$F$11</f>
        <v>15:21.90</v>
      </c>
      <c r="F12" s="29" t="str">
        <f>[71]결승기록지!$C$12</f>
        <v>이준수</v>
      </c>
      <c r="G12" s="30" t="str">
        <f>[71]결승기록지!$E$12</f>
        <v>단양고</v>
      </c>
      <c r="H12" s="70" t="str">
        <f>[71]결승기록지!$F$12</f>
        <v>15:27.20</v>
      </c>
      <c r="I12" s="29" t="str">
        <f>[71]결승기록지!$C$13</f>
        <v>김민우</v>
      </c>
      <c r="J12" s="30" t="str">
        <f>[71]결승기록지!$E$13</f>
        <v>순심고</v>
      </c>
      <c r="K12" s="70" t="str">
        <f>[71]결승기록지!$F$13</f>
        <v>16:03.56</v>
      </c>
      <c r="L12" s="29" t="str">
        <f>[71]결승기록지!$C$14</f>
        <v>김홍록</v>
      </c>
      <c r="M12" s="30" t="str">
        <f>[71]결승기록지!$E$14</f>
        <v>배문고</v>
      </c>
      <c r="N12" s="70" t="str">
        <f>[71]결승기록지!$F$14</f>
        <v>16:14.21</v>
      </c>
      <c r="O12" s="29" t="str">
        <f>[71]결승기록지!$C$15</f>
        <v>유강철</v>
      </c>
      <c r="P12" s="30" t="str">
        <f>[71]결승기록지!$E$15</f>
        <v>강원체육고</v>
      </c>
      <c r="Q12" s="70" t="str">
        <f>[71]결승기록지!$F$15</f>
        <v>16:25.09</v>
      </c>
      <c r="R12" s="29" t="str">
        <f>[71]결승기록지!$C$16</f>
        <v>남성준</v>
      </c>
      <c r="S12" s="30" t="str">
        <f>[71]결승기록지!$E$16</f>
        <v>경남체육고</v>
      </c>
      <c r="T12" s="70" t="str">
        <f>[71]결승기록지!$F$16</f>
        <v>16:32.52</v>
      </c>
      <c r="U12" s="29" t="str">
        <f>[71]결승기록지!$C$17</f>
        <v>임진모</v>
      </c>
      <c r="V12" s="30" t="str">
        <f>[71]결승기록지!$E$17</f>
        <v>경기광주중앙고</v>
      </c>
      <c r="W12" s="70" t="str">
        <f>[71]결승기록지!$F$17</f>
        <v>16:42.14</v>
      </c>
      <c r="X12" s="29" t="str">
        <f>[71]결승기록지!$C$18</f>
        <v>김민수</v>
      </c>
      <c r="Y12" s="30" t="str">
        <f>[71]결승기록지!$E$18</f>
        <v>순심고</v>
      </c>
      <c r="Z12" s="70" t="str">
        <f>[71]결승기록지!$F$18</f>
        <v>16:42.59</v>
      </c>
    </row>
    <row r="13" spans="1:26" s="47" customFormat="1" ht="13.5" customHeight="1">
      <c r="A13" s="153">
        <v>2</v>
      </c>
      <c r="B13" s="14" t="s">
        <v>42</v>
      </c>
      <c r="C13" s="35" t="str">
        <f>[72]결승기록지!$C$11</f>
        <v>박인우</v>
      </c>
      <c r="D13" s="36" t="str">
        <f>[72]결승기록지!$E$11</f>
        <v>인천체육고</v>
      </c>
      <c r="E13" s="37" t="str">
        <f>[72]결승기록지!$F$11</f>
        <v>15.73</v>
      </c>
      <c r="F13" s="35" t="str">
        <f>[72]결승기록지!$C$12</f>
        <v>채종호</v>
      </c>
      <c r="G13" s="36" t="str">
        <f>[72]결승기록지!$E$12</f>
        <v>대구체육고</v>
      </c>
      <c r="H13" s="37" t="str">
        <f>[72]결승기록지!$F$12</f>
        <v>16.55</v>
      </c>
      <c r="I13" s="35" t="str">
        <f>[72]결승기록지!$C$13</f>
        <v>김태현</v>
      </c>
      <c r="J13" s="36" t="str">
        <f>[72]결승기록지!$E$13</f>
        <v>경주고</v>
      </c>
      <c r="K13" s="37" t="str">
        <f>[72]결승기록지!$F$13</f>
        <v>16.92</v>
      </c>
      <c r="L13" s="35" t="str">
        <f>[72]결승기록지!$C$14</f>
        <v>이지원</v>
      </c>
      <c r="M13" s="36" t="str">
        <f>[72]결승기록지!$E$14</f>
        <v>김해건설공업고</v>
      </c>
      <c r="N13" s="37" t="str">
        <f>[72]결승기록지!$F$14</f>
        <v>21.37</v>
      </c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</row>
    <row r="14" spans="1:26" s="47" customFormat="1" ht="13.5" customHeight="1">
      <c r="A14" s="153"/>
      <c r="B14" s="13" t="s">
        <v>16</v>
      </c>
      <c r="C14" s="38"/>
      <c r="D14" s="39" t="str">
        <f>[72]결승기록지!$G$8</f>
        <v>-0.1</v>
      </c>
      <c r="E14" s="41"/>
      <c r="F14" s="6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0"/>
    </row>
    <row r="15" spans="1:26" s="47" customFormat="1" ht="13.5" customHeight="1">
      <c r="A15" s="53">
        <v>2</v>
      </c>
      <c r="B15" s="15" t="s">
        <v>20</v>
      </c>
      <c r="C15" s="29" t="str">
        <f>[73]높이!$C$11</f>
        <v>이준현</v>
      </c>
      <c r="D15" s="83" t="str">
        <f>[73]높이!$E$11</f>
        <v>포항두호고</v>
      </c>
      <c r="E15" s="31" t="str">
        <f>[73]높이!$F$11</f>
        <v>1.93</v>
      </c>
      <c r="F15" s="29" t="str">
        <f>[73]높이!$C$12</f>
        <v>김기훈</v>
      </c>
      <c r="G15" s="83" t="str">
        <f>[73]높이!$E$12</f>
        <v>전남체육고</v>
      </c>
      <c r="H15" s="31" t="str">
        <f>[73]높이!$F$12</f>
        <v>1.80</v>
      </c>
      <c r="I15" s="29" t="str">
        <f>[73]높이!$C$13</f>
        <v>김하늘</v>
      </c>
      <c r="J15" s="83" t="str">
        <f>[73]높이!$E$13</f>
        <v>강원체육고</v>
      </c>
      <c r="K15" s="31" t="str">
        <f>[73]높이!$F$13</f>
        <v>1.80</v>
      </c>
      <c r="L15" s="29" t="str">
        <f>[73]높이!$C$14</f>
        <v>이정민</v>
      </c>
      <c r="M15" s="83" t="str">
        <f>[73]높이!$E$14</f>
        <v>서울체육고</v>
      </c>
      <c r="N15" s="31" t="str">
        <f>[73]높이!$F$14</f>
        <v>1.70</v>
      </c>
      <c r="O15" s="29"/>
      <c r="P15" s="83"/>
      <c r="Q15" s="31"/>
      <c r="R15" s="29"/>
      <c r="S15" s="83"/>
      <c r="T15" s="31"/>
      <c r="U15" s="29"/>
      <c r="V15" s="83"/>
      <c r="W15" s="31"/>
      <c r="X15" s="29"/>
      <c r="Y15" s="83"/>
      <c r="Z15" s="31"/>
    </row>
    <row r="16" spans="1:26" s="47" customFormat="1" ht="13.5" customHeight="1">
      <c r="A16" s="153">
        <v>3</v>
      </c>
      <c r="B16" s="14" t="s">
        <v>21</v>
      </c>
      <c r="C16" s="35" t="str">
        <f>[73]멀리!$C$11</f>
        <v>박지원</v>
      </c>
      <c r="D16" s="36" t="str">
        <f>[73]멀리!$E$11</f>
        <v>경복고</v>
      </c>
      <c r="E16" s="37" t="str">
        <f>[73]멀리!$F$11</f>
        <v>6.54</v>
      </c>
      <c r="F16" s="35" t="str">
        <f>[73]멀리!$C$12</f>
        <v>정병철</v>
      </c>
      <c r="G16" s="36" t="str">
        <f>[73]멀리!$E$12</f>
        <v>경기유신고</v>
      </c>
      <c r="H16" s="37" t="str">
        <f>[73]멀리!$F$12</f>
        <v>6.36</v>
      </c>
      <c r="I16" s="35" t="str">
        <f>[73]멀리!$C$13</f>
        <v>음지원</v>
      </c>
      <c r="J16" s="36" t="str">
        <f>[73]멀리!$E$13</f>
        <v>경북체육고</v>
      </c>
      <c r="K16" s="37" t="str">
        <f>[73]멀리!$F$13</f>
        <v>6.34</v>
      </c>
      <c r="L16" s="35" t="str">
        <f>[73]멀리!$C$14</f>
        <v>서용민</v>
      </c>
      <c r="M16" s="36" t="str">
        <f>[73]멀리!$E$14</f>
        <v>경기소래고</v>
      </c>
      <c r="N16" s="37" t="str">
        <f>[73]멀리!$F$14</f>
        <v>6.20</v>
      </c>
      <c r="O16" s="35" t="str">
        <f>[73]멀리!$C$15</f>
        <v>김인범</v>
      </c>
      <c r="P16" s="36" t="str">
        <f>[73]멀리!$E$15</f>
        <v>경기모바일과학고</v>
      </c>
      <c r="Q16" s="37" t="str">
        <f>[73]멀리!$F$15</f>
        <v>6.19</v>
      </c>
      <c r="R16" s="35" t="str">
        <f>[73]멀리!$C$16</f>
        <v>김한민</v>
      </c>
      <c r="S16" s="36" t="str">
        <f>[73]멀리!$E$16</f>
        <v>서울체육고</v>
      </c>
      <c r="T16" s="37" t="str">
        <f>[73]멀리!$F$16</f>
        <v>5.78</v>
      </c>
      <c r="U16" s="35" t="str">
        <f>[73]멀리!$C$17</f>
        <v>엄기현</v>
      </c>
      <c r="V16" s="36" t="str">
        <f>[73]멀리!$E$17</f>
        <v>경기소래고</v>
      </c>
      <c r="W16" s="37" t="str">
        <f>[73]멀리!$F$17</f>
        <v>5.78</v>
      </c>
      <c r="X16" s="35" t="str">
        <f>[73]멀리!$C$18</f>
        <v>정인범</v>
      </c>
      <c r="Y16" s="36" t="str">
        <f>[73]멀리!$E$18</f>
        <v>전남체육고</v>
      </c>
      <c r="Z16" s="37" t="str">
        <f>[73]멀리!$F$18</f>
        <v>5.73</v>
      </c>
    </row>
    <row r="17" spans="1:26" s="47" customFormat="1" ht="13.5" customHeight="1">
      <c r="A17" s="153"/>
      <c r="B17" s="13" t="s">
        <v>16</v>
      </c>
      <c r="C17" s="38"/>
      <c r="D17" s="39" t="str">
        <f>[73]멀리!$G$11</f>
        <v>0.7</v>
      </c>
      <c r="E17" s="40"/>
      <c r="F17" s="41"/>
      <c r="G17" s="39" t="str">
        <f>[73]멀리!$G$12</f>
        <v>1.1</v>
      </c>
      <c r="H17" s="40"/>
      <c r="I17" s="41"/>
      <c r="J17" s="41" t="str">
        <f>[73]멀리!$G$13</f>
        <v>1.2</v>
      </c>
      <c r="K17" s="40"/>
      <c r="L17" s="41"/>
      <c r="M17" s="39" t="str">
        <f>[73]멀리!$G$14</f>
        <v>1.4</v>
      </c>
      <c r="N17" s="40"/>
      <c r="O17" s="41"/>
      <c r="P17" s="39" t="str">
        <f>[73]멀리!$G$15</f>
        <v>0.2</v>
      </c>
      <c r="Q17" s="40"/>
      <c r="R17" s="41"/>
      <c r="S17" s="39" t="str">
        <f>[73]멀리!$G$16</f>
        <v>2.2</v>
      </c>
      <c r="T17" s="94" t="s">
        <v>64</v>
      </c>
      <c r="U17" s="41"/>
      <c r="V17" s="41" t="str">
        <f>[73]멀리!$G$17</f>
        <v>0.8</v>
      </c>
      <c r="W17" s="40"/>
      <c r="X17" s="41"/>
      <c r="Y17" s="41" t="str">
        <f>[73]멀리!$G$18</f>
        <v>-1.1</v>
      </c>
      <c r="Z17" s="40"/>
    </row>
    <row r="18" spans="1:26" s="47" customFormat="1" ht="13.5" customHeight="1">
      <c r="A18" s="53">
        <v>2</v>
      </c>
      <c r="B18" s="15" t="s">
        <v>22</v>
      </c>
      <c r="C18" s="29" t="str">
        <f>[73]포환!$C$11</f>
        <v>양재우</v>
      </c>
      <c r="D18" s="30" t="str">
        <f>[73]포환!$E$11</f>
        <v>강원체육고</v>
      </c>
      <c r="E18" s="58" t="str">
        <f>[73]포환!$F$11</f>
        <v>14.86</v>
      </c>
      <c r="F18" s="29" t="str">
        <f>[73]포환!$C$12</f>
        <v>박민서</v>
      </c>
      <c r="G18" s="30" t="str">
        <f>[73]포환!$E$12</f>
        <v>한솔고</v>
      </c>
      <c r="H18" s="58" t="str">
        <f>[73]포환!$F$12</f>
        <v>14.47</v>
      </c>
      <c r="I18" s="29" t="str">
        <f>[73]포환!$C$13</f>
        <v>박현민</v>
      </c>
      <c r="J18" s="30" t="str">
        <f>[73]포환!$E$13</f>
        <v>경북체육고</v>
      </c>
      <c r="K18" s="58" t="str">
        <f>[73]포환!$F$13</f>
        <v>13.05</v>
      </c>
      <c r="L18" s="29" t="str">
        <f>[73]포환!$C$14</f>
        <v>윤효식</v>
      </c>
      <c r="M18" s="30" t="str">
        <f>[73]포환!$E$14</f>
        <v>강원체육고</v>
      </c>
      <c r="N18" s="58" t="str">
        <f>[73]포환!$F$14</f>
        <v>12.86</v>
      </c>
      <c r="O18" s="29" t="str">
        <f>[73]포환!$C$15</f>
        <v>이요섭</v>
      </c>
      <c r="P18" s="30" t="str">
        <f>[73]포환!$E$15</f>
        <v>충현고</v>
      </c>
      <c r="Q18" s="58" t="str">
        <f>[73]포환!$F$15</f>
        <v>12.57</v>
      </c>
      <c r="R18" s="29"/>
      <c r="S18" s="30"/>
      <c r="T18" s="58"/>
      <c r="U18" s="80"/>
      <c r="V18" s="30"/>
      <c r="W18" s="31"/>
      <c r="X18" s="80"/>
      <c r="Y18" s="30"/>
      <c r="Z18" s="31"/>
    </row>
    <row r="19" spans="1:26" ht="8.25" customHeight="1">
      <c r="A19" s="54"/>
    </row>
    <row r="20" spans="1:26" ht="8.25" customHeight="1">
      <c r="A20" s="54"/>
    </row>
    <row r="21" spans="1:26" ht="18" customHeight="1">
      <c r="A21" s="54"/>
      <c r="B21" s="167" t="s">
        <v>59</v>
      </c>
      <c r="C21" s="167"/>
      <c r="D21" s="16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4"/>
      <c r="B22" s="7" t="s">
        <v>24</v>
      </c>
      <c r="C22" s="2"/>
      <c r="D22" s="3" t="s">
        <v>25</v>
      </c>
      <c r="E22" s="4"/>
      <c r="F22" s="2"/>
      <c r="G22" s="3" t="s">
        <v>26</v>
      </c>
      <c r="H22" s="4"/>
      <c r="I22" s="2"/>
      <c r="J22" s="3" t="s">
        <v>27</v>
      </c>
      <c r="K22" s="4"/>
      <c r="L22" s="2"/>
      <c r="M22" s="3" t="s">
        <v>28</v>
      </c>
      <c r="N22" s="4"/>
      <c r="O22" s="2"/>
      <c r="P22" s="3" t="s">
        <v>29</v>
      </c>
      <c r="Q22" s="4"/>
      <c r="R22" s="2"/>
      <c r="S22" s="3" t="s">
        <v>30</v>
      </c>
      <c r="T22" s="4"/>
      <c r="U22" s="2"/>
      <c r="V22" s="3" t="s">
        <v>31</v>
      </c>
      <c r="W22" s="4"/>
      <c r="X22" s="2"/>
      <c r="Y22" s="3" t="s">
        <v>32</v>
      </c>
      <c r="Z22" s="4"/>
    </row>
    <row r="23" spans="1:26" ht="14.25" thickBot="1">
      <c r="A23" s="54"/>
      <c r="B23" s="6" t="s">
        <v>33</v>
      </c>
      <c r="C23" s="5" t="s">
        <v>34</v>
      </c>
      <c r="D23" s="5" t="s">
        <v>35</v>
      </c>
      <c r="E23" s="5" t="s">
        <v>36</v>
      </c>
      <c r="F23" s="5" t="s">
        <v>34</v>
      </c>
      <c r="G23" s="5" t="s">
        <v>35</v>
      </c>
      <c r="H23" s="5" t="s">
        <v>36</v>
      </c>
      <c r="I23" s="5" t="s">
        <v>34</v>
      </c>
      <c r="J23" s="5" t="s">
        <v>35</v>
      </c>
      <c r="K23" s="5" t="s">
        <v>36</v>
      </c>
      <c r="L23" s="5" t="s">
        <v>34</v>
      </c>
      <c r="M23" s="5" t="s">
        <v>35</v>
      </c>
      <c r="N23" s="5" t="s">
        <v>36</v>
      </c>
      <c r="O23" s="5" t="s">
        <v>34</v>
      </c>
      <c r="P23" s="5" t="s">
        <v>35</v>
      </c>
      <c r="Q23" s="5" t="s">
        <v>36</v>
      </c>
      <c r="R23" s="5" t="s">
        <v>34</v>
      </c>
      <c r="S23" s="5" t="s">
        <v>35</v>
      </c>
      <c r="T23" s="5" t="s">
        <v>36</v>
      </c>
      <c r="U23" s="5" t="s">
        <v>34</v>
      </c>
      <c r="V23" s="5" t="s">
        <v>35</v>
      </c>
      <c r="W23" s="5" t="s">
        <v>36</v>
      </c>
      <c r="X23" s="5" t="s">
        <v>34</v>
      </c>
      <c r="Y23" s="5" t="s">
        <v>35</v>
      </c>
      <c r="Z23" s="5" t="s">
        <v>36</v>
      </c>
    </row>
    <row r="24" spans="1:26" s="47" customFormat="1" ht="13.5" customHeight="1" thickTop="1">
      <c r="A24" s="153">
        <v>1</v>
      </c>
      <c r="B24" s="12" t="s">
        <v>17</v>
      </c>
      <c r="C24" s="25" t="str">
        <f>[74]결승기록지!$C$11</f>
        <v>김한송</v>
      </c>
      <c r="D24" s="26" t="str">
        <f>[74]결승기록지!$E$11</f>
        <v>태원고</v>
      </c>
      <c r="E24" s="84" t="str">
        <f>[74]결승기록지!$F$11</f>
        <v>12.61</v>
      </c>
      <c r="F24" s="25" t="str">
        <f>[74]결승기록지!$C$12</f>
        <v>한서정</v>
      </c>
      <c r="G24" s="26" t="str">
        <f>[74]결승기록지!$E$12</f>
        <v>서울체육고</v>
      </c>
      <c r="H24" s="84" t="str">
        <f>[74]결승기록지!$F$12</f>
        <v>12.64</v>
      </c>
      <c r="I24" s="25" t="str">
        <f>[74]결승기록지!$C$13</f>
        <v>서다현</v>
      </c>
      <c r="J24" s="26" t="str">
        <f>[74]결승기록지!$E$13</f>
        <v>용남고</v>
      </c>
      <c r="K24" s="84" t="str">
        <f>[74]결승기록지!$F$13</f>
        <v>12.86</v>
      </c>
      <c r="L24" s="25" t="str">
        <f>[74]결승기록지!$C$14</f>
        <v>유지민</v>
      </c>
      <c r="M24" s="26" t="str">
        <f>[74]결승기록지!$E$14</f>
        <v>서울체육고</v>
      </c>
      <c r="N24" s="84" t="str">
        <f>[74]결승기록지!$F$14</f>
        <v>13.05</v>
      </c>
      <c r="O24" s="25" t="str">
        <f>[74]결승기록지!$C$15</f>
        <v>김문주</v>
      </c>
      <c r="P24" s="26" t="str">
        <f>[74]결승기록지!$E$15</f>
        <v>경기덕계고</v>
      </c>
      <c r="Q24" s="84" t="str">
        <f>[74]결승기록지!$F$15</f>
        <v>13.87</v>
      </c>
      <c r="R24" s="25" t="str">
        <f>[74]결승기록지!$C$16</f>
        <v>오소현</v>
      </c>
      <c r="S24" s="26" t="str">
        <f>[74]결승기록지!$E$16</f>
        <v>경기덕계고</v>
      </c>
      <c r="T24" s="84" t="str">
        <f>[74]결승기록지!$F$16</f>
        <v>14.00</v>
      </c>
      <c r="U24" s="25" t="str">
        <f>[74]결승기록지!$C$17</f>
        <v>공태경</v>
      </c>
      <c r="V24" s="26" t="str">
        <f>[74]결승기록지!$E$17</f>
        <v>대전체육고</v>
      </c>
      <c r="W24" s="84" t="str">
        <f>[74]결승기록지!$F$17</f>
        <v>14.38</v>
      </c>
      <c r="X24" s="25" t="str">
        <f>[74]결승기록지!$C$18</f>
        <v>황세연</v>
      </c>
      <c r="Y24" s="26" t="str">
        <f>[74]결승기록지!$E$18</f>
        <v>대전체육고</v>
      </c>
      <c r="Z24" s="27" t="str">
        <f>[74]결승기록지!$F$18</f>
        <v>14.87</v>
      </c>
    </row>
    <row r="25" spans="1:26" s="47" customFormat="1" ht="13.5" customHeight="1">
      <c r="A25" s="153"/>
      <c r="B25" s="23" t="s">
        <v>16</v>
      </c>
      <c r="C25" s="64"/>
      <c r="D25" s="79" t="str">
        <f>[74]결승기록지!$G$8</f>
        <v>0.6</v>
      </c>
      <c r="E25" s="71"/>
      <c r="F25" s="6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0"/>
    </row>
    <row r="26" spans="1:26" s="47" customFormat="1" ht="13.5" customHeight="1">
      <c r="A26" s="53">
        <v>2</v>
      </c>
      <c r="B26" s="15" t="s">
        <v>39</v>
      </c>
      <c r="C26" s="29" t="str">
        <f>[75]결승기록지!$C$11</f>
        <v>손은빈</v>
      </c>
      <c r="D26" s="30" t="str">
        <f>[75]결승기록지!$E$11</f>
        <v>서울체육고</v>
      </c>
      <c r="E26" s="85" t="str">
        <f>[75]결승기록지!$F$11</f>
        <v>59.84</v>
      </c>
      <c r="F26" s="29" t="str">
        <f>[75]결승기록지!$C$12</f>
        <v>이가은</v>
      </c>
      <c r="G26" s="30" t="str">
        <f>[75]결승기록지!$E$12</f>
        <v>경북체육고</v>
      </c>
      <c r="H26" s="85" t="str">
        <f>[75]결승기록지!$F$12</f>
        <v>1:00.42</v>
      </c>
      <c r="I26" s="29" t="str">
        <f>[75]결승기록지!$C$13</f>
        <v>배정빈</v>
      </c>
      <c r="J26" s="30" t="str">
        <f>[75]결승기록지!$E$13</f>
        <v>경남체육고</v>
      </c>
      <c r="K26" s="85" t="str">
        <f>[75]결승기록지!$F$13</f>
        <v>1:00.92</v>
      </c>
      <c r="L26" s="29" t="str">
        <f>[75]결승기록지!$C$14</f>
        <v>정승연</v>
      </c>
      <c r="M26" s="30" t="str">
        <f>[75]결승기록지!$E$14</f>
        <v>경명여자고</v>
      </c>
      <c r="N26" s="85" t="str">
        <f>[75]결승기록지!$F$14</f>
        <v>1:02.08</v>
      </c>
      <c r="O26" s="29" t="str">
        <f>[75]결승기록지!$C$15</f>
        <v>노승연</v>
      </c>
      <c r="P26" s="30" t="str">
        <f>[75]결승기록지!$E$15</f>
        <v>태원고</v>
      </c>
      <c r="Q26" s="85" t="str">
        <f>[75]결승기록지!$F$15</f>
        <v>1:05.48</v>
      </c>
      <c r="R26" s="29" t="str">
        <f>[75]결승기록지!$C$16</f>
        <v>이선경</v>
      </c>
      <c r="S26" s="30" t="str">
        <f>[75]결승기록지!$E$16</f>
        <v>대전체육고</v>
      </c>
      <c r="T26" s="85" t="str">
        <f>[75]결승기록지!$F$16</f>
        <v>1:05.66</v>
      </c>
      <c r="U26" s="29"/>
      <c r="V26" s="30"/>
      <c r="W26" s="85"/>
      <c r="X26" s="29"/>
      <c r="Y26" s="30"/>
      <c r="Z26" s="31"/>
    </row>
    <row r="27" spans="1:26" s="47" customFormat="1" ht="13.5" customHeight="1">
      <c r="A27" s="53">
        <v>4</v>
      </c>
      <c r="B27" s="15" t="s">
        <v>19</v>
      </c>
      <c r="C27" s="29" t="str">
        <f>[76]결승기록지!$C$11</f>
        <v>조현지</v>
      </c>
      <c r="D27" s="30" t="str">
        <f>[76]결승기록지!$E$11</f>
        <v>경북성남여자고</v>
      </c>
      <c r="E27" s="31" t="str">
        <f>[76]결승기록지!$F$11</f>
        <v>2:27.10</v>
      </c>
      <c r="F27" s="29" t="str">
        <f>[76]결승기록지!$C$12</f>
        <v>정혜인</v>
      </c>
      <c r="G27" s="30" t="str">
        <f>[76]결승기록지!$E$12</f>
        <v>김천한일여자고</v>
      </c>
      <c r="H27" s="31" t="str">
        <f>[76]결승기록지!$F$12</f>
        <v>2:29.11</v>
      </c>
      <c r="I27" s="29" t="str">
        <f>[76]결승기록지!$C$13</f>
        <v>이서빈</v>
      </c>
      <c r="J27" s="30" t="str">
        <f>[76]결승기록지!$E$13</f>
        <v>충현고</v>
      </c>
      <c r="K27" s="31" t="str">
        <f>[76]결승기록지!$F$13</f>
        <v>2:29.59</v>
      </c>
      <c r="L27" s="29" t="str">
        <f>[76]결승기록지!$C$14</f>
        <v>문효임</v>
      </c>
      <c r="M27" s="30" t="str">
        <f>[76]결승기록지!$E$14</f>
        <v>경기소래고</v>
      </c>
      <c r="N27" s="31" t="str">
        <f>[76]결승기록지!$F$14</f>
        <v>2:38.81</v>
      </c>
      <c r="O27" s="29" t="str">
        <f>[76]결승기록지!$C$15</f>
        <v>김지현</v>
      </c>
      <c r="P27" s="30" t="str">
        <f>[76]결승기록지!$E$15</f>
        <v>속초여자고</v>
      </c>
      <c r="Q27" s="31" t="str">
        <f>[76]결승기록지!$F$15</f>
        <v>2:47.27</v>
      </c>
      <c r="R27" s="29"/>
      <c r="S27" s="30"/>
      <c r="T27" s="31"/>
      <c r="U27" s="29"/>
      <c r="V27" s="30"/>
      <c r="W27" s="31"/>
      <c r="X27" s="29"/>
      <c r="Y27" s="30"/>
      <c r="Z27" s="31"/>
    </row>
    <row r="28" spans="1:26" s="47" customFormat="1" ht="13.5" customHeight="1">
      <c r="A28" s="53">
        <v>3</v>
      </c>
      <c r="B28" s="15" t="s">
        <v>41</v>
      </c>
      <c r="C28" s="29" t="str">
        <f>[77]결승기록지!$C$11</f>
        <v>황혜미</v>
      </c>
      <c r="D28" s="30" t="str">
        <f>[77]결승기록지!$E$11</f>
        <v>경북체육고</v>
      </c>
      <c r="E28" s="86" t="str">
        <f>[77]결승기록지!$F$11</f>
        <v>18:38.69</v>
      </c>
      <c r="F28" s="29" t="str">
        <f>[77]결승기록지!$C$12</f>
        <v>최수인</v>
      </c>
      <c r="G28" s="30" t="str">
        <f>[77]결승기록지!$E$12</f>
        <v>김천한일여자고</v>
      </c>
      <c r="H28" s="86" t="str">
        <f>[77]결승기록지!$F$12</f>
        <v>18:47.27</v>
      </c>
      <c r="I28" s="29" t="str">
        <f>[77]결승기록지!$C$13</f>
        <v>박수인</v>
      </c>
      <c r="J28" s="30" t="str">
        <f>[77]결승기록지!$E$13</f>
        <v>천안쌍용고</v>
      </c>
      <c r="K28" s="86" t="str">
        <f>[77]결승기록지!$F$13</f>
        <v>19:15.57</v>
      </c>
      <c r="L28" s="29" t="str">
        <f>[77]결승기록지!$C$14</f>
        <v>우슬기</v>
      </c>
      <c r="M28" s="30" t="str">
        <f>[77]결승기록지!$E$14</f>
        <v>강원체육고</v>
      </c>
      <c r="N28" s="86" t="str">
        <f>[77]결승기록지!$F$14</f>
        <v>19:30.94</v>
      </c>
      <c r="O28" s="29" t="str">
        <f>[77]결승기록지!$C$15</f>
        <v>박정해</v>
      </c>
      <c r="P28" s="30" t="str">
        <f>[77]결승기록지!$E$15</f>
        <v>김천한일여자고</v>
      </c>
      <c r="Q28" s="86" t="str">
        <f>[77]결승기록지!$F$15</f>
        <v>20.35.41</v>
      </c>
      <c r="R28" s="29" t="str">
        <f>[77]결승기록지!$C$16</f>
        <v>박수정</v>
      </c>
      <c r="S28" s="30" t="str">
        <f>[77]결승기록지!$E$16</f>
        <v>속초여자고</v>
      </c>
      <c r="T28" s="86" t="str">
        <f>[77]결승기록지!$F$16</f>
        <v>21:41.64</v>
      </c>
      <c r="U28" s="29"/>
      <c r="V28" s="30"/>
      <c r="W28" s="86"/>
      <c r="X28" s="29"/>
      <c r="Y28" s="30"/>
      <c r="Z28" s="70"/>
    </row>
    <row r="29" spans="1:26" s="47" customFormat="1" ht="13.5" customHeight="1">
      <c r="A29" s="153">
        <v>4</v>
      </c>
      <c r="B29" s="24" t="s">
        <v>54</v>
      </c>
      <c r="C29" s="32" t="str">
        <f>[78]결승기록지!$C$11</f>
        <v>임누리</v>
      </c>
      <c r="D29" s="33" t="str">
        <f>[78]결승기록지!$E$11</f>
        <v>경남체육고</v>
      </c>
      <c r="E29" s="87" t="str">
        <f>[78]결승기록지!$F$11</f>
        <v>15.62</v>
      </c>
      <c r="F29" s="32" t="str">
        <f>[78]결승기록지!$C$12</f>
        <v>김소이</v>
      </c>
      <c r="G29" s="33" t="str">
        <f>[78]결승기록지!$E$12</f>
        <v>예천여자고</v>
      </c>
      <c r="H29" s="87" t="str">
        <f>[78]결승기록지!$F$12</f>
        <v>17.09</v>
      </c>
      <c r="I29" s="32" t="str">
        <f>[78]결승기록지!$C$13</f>
        <v>김여진</v>
      </c>
      <c r="J29" s="33" t="str">
        <f>[78]결승기록지!$E$13</f>
        <v>서울체육고</v>
      </c>
      <c r="K29" s="87" t="str">
        <f>[78]결승기록지!$F$13</f>
        <v>18.44</v>
      </c>
      <c r="L29" s="32" t="str">
        <f>[78]결승기록지!$C$14</f>
        <v>권혜림</v>
      </c>
      <c r="M29" s="33" t="str">
        <f>[78]결승기록지!$E$14</f>
        <v>경기원곡고</v>
      </c>
      <c r="N29" s="87" t="str">
        <f>[78]결승기록지!$F$14</f>
        <v>18.88</v>
      </c>
      <c r="O29" s="32"/>
      <c r="P29" s="33"/>
      <c r="Q29" s="87"/>
      <c r="R29" s="32"/>
      <c r="S29" s="33"/>
      <c r="T29" s="87"/>
      <c r="U29" s="32"/>
      <c r="V29" s="33"/>
      <c r="W29" s="87"/>
      <c r="X29" s="32"/>
      <c r="Y29" s="33"/>
      <c r="Z29" s="97"/>
    </row>
    <row r="30" spans="1:26" s="47" customFormat="1" ht="13.5" customHeight="1">
      <c r="A30" s="153"/>
      <c r="B30" s="23" t="s">
        <v>16</v>
      </c>
      <c r="C30" s="64"/>
      <c r="D30" s="28" t="str">
        <f>[78]결승기록지!$G$8</f>
        <v>-0.4</v>
      </c>
      <c r="E30" s="65"/>
      <c r="F30" s="65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0"/>
    </row>
    <row r="31" spans="1:26" s="47" customFormat="1" ht="13.5" customHeight="1">
      <c r="A31" s="53">
        <v>5</v>
      </c>
      <c r="B31" s="13" t="s">
        <v>20</v>
      </c>
      <c r="C31" s="62" t="str">
        <f>[79]높이!$C$11</f>
        <v>오수정</v>
      </c>
      <c r="D31" s="89" t="str">
        <f>[79]높이!$E$11</f>
        <v>충북체육고</v>
      </c>
      <c r="E31" s="63" t="str">
        <f>[79]높이!$F$11</f>
        <v>1.56</v>
      </c>
      <c r="F31" s="62" t="str">
        <f>[79]높이!$C$12</f>
        <v>이다인</v>
      </c>
      <c r="G31" s="89" t="str">
        <f>[79]높이!$E$12</f>
        <v>서울체육고</v>
      </c>
      <c r="H31" s="63" t="str">
        <f>[79]높이!$F$12</f>
        <v>1.55</v>
      </c>
      <c r="I31" s="62" t="str">
        <f>[79]높이!$C$13</f>
        <v>전미소</v>
      </c>
      <c r="J31" s="89" t="str">
        <f>[79]높이!$E$13</f>
        <v>경기과천중앙고</v>
      </c>
      <c r="K31" s="63" t="str">
        <f>[79]높이!$F$13</f>
        <v>1.50</v>
      </c>
      <c r="L31" s="62" t="str">
        <f>[79]높이!$C$14</f>
        <v>빈승현</v>
      </c>
      <c r="M31" s="89" t="str">
        <f>[79]높이!$E$14</f>
        <v>전남체육고</v>
      </c>
      <c r="N31" s="63" t="str">
        <f>[79]높이!$F$14</f>
        <v>1.45</v>
      </c>
      <c r="O31" s="17"/>
      <c r="P31" s="45"/>
      <c r="Q31" s="19"/>
      <c r="R31" s="17"/>
      <c r="S31" s="45"/>
      <c r="T31" s="19"/>
      <c r="U31" s="17"/>
      <c r="V31" s="45"/>
      <c r="W31" s="19"/>
      <c r="X31" s="17"/>
      <c r="Y31" s="45"/>
      <c r="Z31" s="19"/>
    </row>
    <row r="32" spans="1:26" s="47" customFormat="1" ht="13.5" customHeight="1">
      <c r="A32" s="153">
        <v>2</v>
      </c>
      <c r="B32" s="14" t="s">
        <v>21</v>
      </c>
      <c r="C32" s="35" t="str">
        <f>[79]멀리!$C$11</f>
        <v>신예지</v>
      </c>
      <c r="D32" s="36" t="str">
        <f>[79]멀리!$E$11</f>
        <v>대전체육고</v>
      </c>
      <c r="E32" s="37" t="str">
        <f>[79]멀리!$F$11</f>
        <v>5.12</v>
      </c>
      <c r="F32" s="35" t="str">
        <f>[79]멀리!$C$12</f>
        <v>최지윤</v>
      </c>
      <c r="G32" s="36" t="str">
        <f>[79]멀리!$E$12</f>
        <v>경북체육고</v>
      </c>
      <c r="H32" s="37" t="str">
        <f>[79]멀리!$F$12</f>
        <v>5.00</v>
      </c>
      <c r="I32" s="35" t="str">
        <f>[79]멀리!$C$13</f>
        <v>신혜원</v>
      </c>
      <c r="J32" s="36" t="str">
        <f>[79]멀리!$E$13</f>
        <v>서울체육고</v>
      </c>
      <c r="K32" s="37">
        <f>[79]멀리!$F$13</f>
        <v>4.92</v>
      </c>
      <c r="L32" s="35" t="str">
        <f>[79]멀리!$C$14</f>
        <v>조준희</v>
      </c>
      <c r="M32" s="36" t="str">
        <f>[79]멀리!$E$14</f>
        <v>충북체육고</v>
      </c>
      <c r="N32" s="37" t="str">
        <f>[79]멀리!$F$14</f>
        <v>4.75</v>
      </c>
      <c r="O32" s="35" t="str">
        <f>[79]멀리!$C$15</f>
        <v>김주은</v>
      </c>
      <c r="P32" s="36" t="str">
        <f>[79]멀리!$E$15</f>
        <v>신명고</v>
      </c>
      <c r="Q32" s="37" t="str">
        <f>[79]멀리!$F$15</f>
        <v>3.70</v>
      </c>
      <c r="R32" s="35"/>
      <c r="S32" s="36"/>
      <c r="T32" s="37"/>
      <c r="U32" s="35"/>
      <c r="V32" s="36"/>
      <c r="W32" s="37"/>
      <c r="X32" s="35"/>
      <c r="Y32" s="36"/>
      <c r="Z32" s="37"/>
    </row>
    <row r="33" spans="1:26" s="47" customFormat="1" ht="13.5" customHeight="1">
      <c r="A33" s="153"/>
      <c r="B33" s="13" t="s">
        <v>16</v>
      </c>
      <c r="C33" s="42"/>
      <c r="D33" s="74" t="str">
        <f>[79]멀리!$G$11</f>
        <v>0.5</v>
      </c>
      <c r="E33" s="71"/>
      <c r="F33" s="42"/>
      <c r="G33" s="43" t="str">
        <f>[79]멀리!$G$12</f>
        <v>-1.9</v>
      </c>
      <c r="H33" s="96"/>
      <c r="I33" s="71"/>
      <c r="J33" s="71" t="str">
        <f>[79]멀리!$G$13</f>
        <v>-0.0</v>
      </c>
      <c r="K33" s="71"/>
      <c r="L33" s="42"/>
      <c r="M33" s="71" t="str">
        <f>[79]멀리!$G$14</f>
        <v>1.1</v>
      </c>
      <c r="N33" s="71"/>
      <c r="O33" s="95"/>
      <c r="P33" s="71" t="str">
        <f>[79]멀리!$G$15</f>
        <v>4.5</v>
      </c>
      <c r="Q33" s="93" t="s">
        <v>62</v>
      </c>
      <c r="R33" s="42"/>
      <c r="S33" s="71"/>
      <c r="T33" s="90"/>
      <c r="U33" s="95"/>
      <c r="V33" s="71"/>
      <c r="W33" s="71"/>
      <c r="X33" s="95"/>
      <c r="Y33" s="71"/>
      <c r="Z33" s="44"/>
    </row>
    <row r="34" spans="1:26" s="47" customFormat="1" ht="13.5" customHeight="1">
      <c r="A34" s="69">
        <v>2</v>
      </c>
      <c r="B34" s="15" t="s">
        <v>22</v>
      </c>
      <c r="C34" s="29" t="str">
        <f>[79]포환!$C$11</f>
        <v>엄회정</v>
      </c>
      <c r="D34" s="30" t="str">
        <f>[79]포환!$E$11</f>
        <v>경남체육고</v>
      </c>
      <c r="E34" s="91" t="str">
        <f>[79]포환!$F$11</f>
        <v>12.36</v>
      </c>
      <c r="F34" s="29" t="str">
        <f>[79]포환!$C$12</f>
        <v>노수진</v>
      </c>
      <c r="G34" s="30" t="str">
        <f>[79]포환!$E$12</f>
        <v>전남체육고</v>
      </c>
      <c r="H34" s="91" t="str">
        <f>[79]포환!$F$12</f>
        <v>12.26</v>
      </c>
      <c r="I34" s="29" t="str">
        <f>[79]포환!$C$13</f>
        <v>주형원</v>
      </c>
      <c r="J34" s="30" t="str">
        <f>[79]포환!$E$13</f>
        <v>충현고</v>
      </c>
      <c r="K34" s="91" t="str">
        <f>[79]포환!$F$13</f>
        <v>9.08</v>
      </c>
      <c r="L34" s="29"/>
      <c r="M34" s="30"/>
      <c r="N34" s="31"/>
      <c r="O34" s="80"/>
      <c r="P34" s="92"/>
      <c r="Q34" s="85"/>
      <c r="R34" s="29"/>
      <c r="S34" s="30"/>
      <c r="T34" s="31"/>
      <c r="U34" s="80"/>
      <c r="V34" s="30"/>
      <c r="W34" s="31"/>
      <c r="X34" s="80"/>
      <c r="Y34" s="30"/>
      <c r="Z34" s="31"/>
    </row>
  </sheetData>
  <mergeCells count="11">
    <mergeCell ref="A13:A14"/>
    <mergeCell ref="E2:T2"/>
    <mergeCell ref="B3:C3"/>
    <mergeCell ref="F3:S3"/>
    <mergeCell ref="B5:D5"/>
    <mergeCell ref="A8:A9"/>
    <mergeCell ref="A16:A17"/>
    <mergeCell ref="B21:D21"/>
    <mergeCell ref="A24:A25"/>
    <mergeCell ref="A29:A30"/>
    <mergeCell ref="A32:A33"/>
  </mergeCells>
  <phoneticPr fontId="2" type="noConversion"/>
  <pageMargins left="0.36" right="0.3" top="0.52" bottom="0.53" header="0.53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남초,여초</vt:lpstr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'남초,여초'!Print_Area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korea</cp:lastModifiedBy>
  <cp:lastPrinted>2018-04-24T03:40:38Z</cp:lastPrinted>
  <dcterms:created xsi:type="dcterms:W3CDTF">1999-06-20T15:40:19Z</dcterms:created>
  <dcterms:modified xsi:type="dcterms:W3CDTF">2018-05-29T06:43:05Z</dcterms:modified>
</cp:coreProperties>
</file>