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4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6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610" yWindow="45" windowWidth="11250" windowHeight="7485"/>
  </bookViews>
  <sheets>
    <sheet name="남초,여초" sheetId="10" r:id="rId1"/>
    <sheet name="남중" sheetId="1" r:id="rId2"/>
    <sheet name="여중" sheetId="2" r:id="rId3"/>
    <sheet name="중 1학년부 " sheetId="9" r:id="rId4"/>
    <sheet name="남고" sheetId="11" r:id="rId5"/>
    <sheet name="여고" sheetId="12" r:id="rId6"/>
    <sheet name="고 1학년부" sheetId="1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xlnm.Print_Area" localSheetId="6">'고 1학년부'!$A$1:$Z$35</definedName>
    <definedName name="_xlnm.Print_Area" localSheetId="1">남중!$A$1:$Z$34</definedName>
    <definedName name="_xlnm.Print_Area" localSheetId="0">'남초,여초'!$A$1:$Z$40</definedName>
    <definedName name="_xlnm.Print_Area" localSheetId="2">여중!$A$1:$Z$35</definedName>
    <definedName name="_xlnm.Print_Area" localSheetId="3">'중 1학년부 '!$A$1:$Z$27</definedName>
  </definedNames>
  <calcPr calcId="124519" calcMode="manual"/>
</workbook>
</file>

<file path=xl/calcChain.xml><?xml version="1.0" encoding="utf-8"?>
<calcChain xmlns="http://schemas.openxmlformats.org/spreadsheetml/2006/main">
  <c r="K34" i="13"/>
  <c r="J34"/>
  <c r="I34"/>
  <c r="H34"/>
  <c r="G34"/>
  <c r="F34"/>
  <c r="E34"/>
  <c r="D34"/>
  <c r="C34"/>
  <c r="Y33"/>
  <c r="V33"/>
  <c r="S33"/>
  <c r="P33"/>
  <c r="M33"/>
  <c r="J33"/>
  <c r="G33"/>
  <c r="D33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D30"/>
  <c r="K29"/>
  <c r="J29"/>
  <c r="I29"/>
  <c r="H29"/>
  <c r="G29"/>
  <c r="F29"/>
  <c r="E29"/>
  <c r="D29"/>
  <c r="C29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D25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Y17"/>
  <c r="V17"/>
  <c r="S17"/>
  <c r="P17"/>
  <c r="M17"/>
  <c r="J17"/>
  <c r="G17"/>
  <c r="D17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N15"/>
  <c r="M15"/>
  <c r="L15"/>
  <c r="K15"/>
  <c r="J15"/>
  <c r="I15"/>
  <c r="H15"/>
  <c r="G15"/>
  <c r="F15"/>
  <c r="E15"/>
  <c r="D15"/>
  <c r="C15"/>
  <c r="D14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D9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Z33" i="12"/>
  <c r="Y33"/>
  <c r="X33"/>
  <c r="W33"/>
  <c r="V33"/>
  <c r="U33"/>
  <c r="T33"/>
  <c r="S33"/>
  <c r="R33"/>
  <c r="Q33"/>
  <c r="P33"/>
  <c r="O33"/>
  <c r="N33"/>
  <c r="M33"/>
  <c r="L33"/>
  <c r="K33"/>
  <c r="J33"/>
  <c r="I33"/>
  <c r="G33"/>
  <c r="F33"/>
  <c r="D33"/>
  <c r="C33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Y29"/>
  <c r="V29"/>
  <c r="S29"/>
  <c r="P29"/>
  <c r="M29"/>
  <c r="J29"/>
  <c r="G29"/>
  <c r="D29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Y27"/>
  <c r="V27"/>
  <c r="S27"/>
  <c r="P27"/>
  <c r="M27"/>
  <c r="J27"/>
  <c r="G27"/>
  <c r="D27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U23"/>
  <c r="R23"/>
  <c r="O23"/>
  <c r="L23"/>
  <c r="I23"/>
  <c r="F23"/>
  <c r="C23"/>
  <c r="W22"/>
  <c r="V22"/>
  <c r="T22"/>
  <c r="S22"/>
  <c r="Q22"/>
  <c r="P22"/>
  <c r="N22"/>
  <c r="M22"/>
  <c r="K22"/>
  <c r="J22"/>
  <c r="H22"/>
  <c r="G22"/>
  <c r="E22"/>
  <c r="D22"/>
  <c r="X21"/>
  <c r="U21"/>
  <c r="R21"/>
  <c r="O21"/>
  <c r="L21"/>
  <c r="I21"/>
  <c r="F21"/>
  <c r="C21"/>
  <c r="Z20"/>
  <c r="Y20"/>
  <c r="W20"/>
  <c r="V20"/>
  <c r="T20"/>
  <c r="S20"/>
  <c r="Q20"/>
  <c r="P20"/>
  <c r="N20"/>
  <c r="M20"/>
  <c r="K20"/>
  <c r="J20"/>
  <c r="H20"/>
  <c r="G20"/>
  <c r="E20"/>
  <c r="D20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D16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D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D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Z33" i="11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Y29"/>
  <c r="V29"/>
  <c r="S29"/>
  <c r="P29"/>
  <c r="M29"/>
  <c r="J29"/>
  <c r="G29"/>
  <c r="D29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Y27"/>
  <c r="V27"/>
  <c r="S27"/>
  <c r="P27"/>
  <c r="M27"/>
  <c r="J27"/>
  <c r="G27"/>
  <c r="D27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H25"/>
  <c r="G25"/>
  <c r="F25"/>
  <c r="E25"/>
  <c r="D25"/>
  <c r="C25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U23"/>
  <c r="R23"/>
  <c r="O23"/>
  <c r="L23"/>
  <c r="I23"/>
  <c r="F23"/>
  <c r="C23"/>
  <c r="W22"/>
  <c r="V22"/>
  <c r="T22"/>
  <c r="S22"/>
  <c r="Q22"/>
  <c r="P22"/>
  <c r="N22"/>
  <c r="M22"/>
  <c r="K22"/>
  <c r="J22"/>
  <c r="H22"/>
  <c r="G22"/>
  <c r="E22"/>
  <c r="D22"/>
  <c r="X21"/>
  <c r="U21"/>
  <c r="R21"/>
  <c r="O21"/>
  <c r="L21"/>
  <c r="I21"/>
  <c r="F21"/>
  <c r="C21"/>
  <c r="Z20"/>
  <c r="Y20"/>
  <c r="W20"/>
  <c r="V20"/>
  <c r="T20"/>
  <c r="S20"/>
  <c r="Q20"/>
  <c r="P20"/>
  <c r="N20"/>
  <c r="M20"/>
  <c r="K20"/>
  <c r="J20"/>
  <c r="H20"/>
  <c r="G20"/>
  <c r="E20"/>
  <c r="D20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D17"/>
  <c r="C17"/>
  <c r="D16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D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D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F38" i="10"/>
  <c r="C38"/>
  <c r="H37"/>
  <c r="G37"/>
  <c r="E37"/>
  <c r="D37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Y35"/>
  <c r="V35"/>
  <c r="S35"/>
  <c r="P35"/>
  <c r="M35"/>
  <c r="J35"/>
  <c r="G35"/>
  <c r="D35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D31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D29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D27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L20"/>
  <c r="I20"/>
  <c r="F20"/>
  <c r="C20"/>
  <c r="N19"/>
  <c r="M19"/>
  <c r="K19"/>
  <c r="J19"/>
  <c r="G19"/>
  <c r="D19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Y17"/>
  <c r="V17"/>
  <c r="S17"/>
  <c r="P17"/>
  <c r="M17"/>
  <c r="J17"/>
  <c r="G17"/>
  <c r="D17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D12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D11"/>
  <c r="C11"/>
  <c r="D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D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Q22" i="2" l="1"/>
  <c r="N22"/>
  <c r="L21" l="1"/>
  <c r="N20"/>
  <c r="M20"/>
  <c r="Z17" i="1" l="1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W17" i="2" l="1"/>
  <c r="I21" l="1"/>
  <c r="K20"/>
  <c r="J20"/>
  <c r="F21"/>
  <c r="H20"/>
  <c r="G20"/>
  <c r="E20"/>
  <c r="C21"/>
  <c r="D20"/>
  <c r="U21" i="1"/>
  <c r="W20"/>
  <c r="V20"/>
  <c r="R21"/>
  <c r="T20"/>
  <c r="S20"/>
  <c r="O21"/>
  <c r="Q20"/>
  <c r="P20"/>
  <c r="L21"/>
  <c r="N20"/>
  <c r="M20"/>
  <c r="I21"/>
  <c r="K20"/>
  <c r="J20"/>
  <c r="H20"/>
  <c r="F21"/>
  <c r="G20"/>
  <c r="C21"/>
  <c r="E20"/>
  <c r="D20"/>
  <c r="V17" i="2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W20" i="9" l="1"/>
  <c r="V20"/>
  <c r="U20"/>
  <c r="T20"/>
  <c r="S20"/>
  <c r="R20"/>
  <c r="Q20"/>
  <c r="P20"/>
  <c r="O20"/>
  <c r="N20"/>
  <c r="M20"/>
  <c r="L20"/>
  <c r="K20"/>
  <c r="J20"/>
  <c r="I20"/>
  <c r="H20"/>
  <c r="G20"/>
  <c r="F20"/>
  <c r="D21"/>
  <c r="E20"/>
  <c r="D20"/>
  <c r="C20"/>
  <c r="D9" l="1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W12" i="2" l="1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2" i="1" l="1"/>
  <c r="Y12"/>
  <c r="X12"/>
  <c r="W12"/>
  <c r="V12"/>
  <c r="U12"/>
  <c r="T12"/>
  <c r="S12"/>
  <c r="R12"/>
  <c r="Q12"/>
  <c r="P12"/>
  <c r="O12"/>
  <c r="N12"/>
  <c r="M12"/>
  <c r="N13"/>
  <c r="L12"/>
  <c r="K12"/>
  <c r="H12"/>
  <c r="E12"/>
  <c r="G12" l="1"/>
  <c r="D12" l="1"/>
  <c r="C12"/>
  <c r="F12"/>
  <c r="I12"/>
  <c r="J12"/>
  <c r="E32" i="2" l="1"/>
  <c r="Z14" i="1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K32" i="2"/>
  <c r="J32"/>
  <c r="I32"/>
  <c r="H32"/>
  <c r="G32"/>
  <c r="F32"/>
  <c r="D32"/>
  <c r="C32"/>
  <c r="T32" i="1" l="1"/>
  <c r="S32"/>
  <c r="R32"/>
  <c r="Q32"/>
  <c r="P32"/>
  <c r="O32"/>
  <c r="N32"/>
  <c r="M32"/>
  <c r="L32"/>
  <c r="K32"/>
  <c r="J32"/>
  <c r="I32"/>
  <c r="H32"/>
  <c r="G32"/>
  <c r="F32"/>
  <c r="E32"/>
  <c r="D32"/>
  <c r="C32"/>
  <c r="Y28"/>
  <c r="Z27"/>
  <c r="Y27"/>
  <c r="X27"/>
  <c r="V28"/>
  <c r="W27"/>
  <c r="V27"/>
  <c r="U27"/>
  <c r="S28"/>
  <c r="T27"/>
  <c r="S27"/>
  <c r="R27"/>
  <c r="P28"/>
  <c r="Q27"/>
  <c r="P27"/>
  <c r="O27"/>
  <c r="M28"/>
  <c r="N27"/>
  <c r="M27"/>
  <c r="L27"/>
  <c r="J28"/>
  <c r="K27"/>
  <c r="J27"/>
  <c r="I27"/>
  <c r="G28"/>
  <c r="H27"/>
  <c r="G27"/>
  <c r="F27"/>
  <c r="D28"/>
  <c r="E27"/>
  <c r="D27"/>
  <c r="C27"/>
  <c r="Z30" l="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K31" i="2" l="1"/>
  <c r="Z31" l="1"/>
  <c r="Y31"/>
  <c r="X31"/>
  <c r="W31"/>
  <c r="V31"/>
  <c r="U31"/>
  <c r="T31"/>
  <c r="S31"/>
  <c r="R31"/>
  <c r="Q31"/>
  <c r="P31"/>
  <c r="O31"/>
  <c r="N31"/>
  <c r="M31"/>
  <c r="L31"/>
  <c r="J31"/>
  <c r="I31"/>
  <c r="H31"/>
  <c r="G31"/>
  <c r="F31"/>
  <c r="E31"/>
  <c r="D31"/>
  <c r="C31"/>
  <c r="Y23" i="1" l="1"/>
  <c r="X23"/>
  <c r="Y22"/>
  <c r="X22"/>
  <c r="U19" l="1"/>
  <c r="W18"/>
  <c r="V18"/>
  <c r="R19"/>
  <c r="T18"/>
  <c r="S18"/>
  <c r="O19"/>
  <c r="Q18"/>
  <c r="P18"/>
  <c r="L19"/>
  <c r="N18"/>
  <c r="M18"/>
  <c r="I19"/>
  <c r="K18"/>
  <c r="J18"/>
  <c r="H18"/>
  <c r="F19"/>
  <c r="E18"/>
  <c r="C19"/>
  <c r="U19" i="2"/>
  <c r="W18"/>
  <c r="V18"/>
  <c r="R19"/>
  <c r="T18"/>
  <c r="S18"/>
  <c r="O19"/>
  <c r="Q18"/>
  <c r="P18"/>
  <c r="L19"/>
  <c r="N18"/>
  <c r="M18"/>
  <c r="I19"/>
  <c r="K18"/>
  <c r="J18"/>
  <c r="F19"/>
  <c r="H18"/>
  <c r="G18"/>
  <c r="E18"/>
  <c r="D18"/>
  <c r="C19"/>
  <c r="D18" i="1" l="1"/>
  <c r="G18" l="1"/>
  <c r="W11" i="2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Z11" i="1" l="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D11"/>
  <c r="C11"/>
  <c r="Z14" i="2" l="1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G14" i="9" l="1"/>
  <c r="T24" i="1" l="1"/>
  <c r="S24"/>
  <c r="R24"/>
  <c r="Q24"/>
  <c r="P24"/>
  <c r="O24"/>
  <c r="N24"/>
  <c r="M24"/>
  <c r="L24"/>
  <c r="K24"/>
  <c r="J24"/>
  <c r="I24"/>
  <c r="H24"/>
  <c r="G24"/>
  <c r="F24"/>
  <c r="E24"/>
  <c r="D24"/>
  <c r="C24"/>
  <c r="Y13" i="9" l="1"/>
  <c r="Z12"/>
  <c r="Y12"/>
  <c r="X12"/>
  <c r="V13"/>
  <c r="W12"/>
  <c r="V12"/>
  <c r="U12"/>
  <c r="G13"/>
  <c r="J13"/>
  <c r="M13"/>
  <c r="P13"/>
  <c r="S13"/>
  <c r="T12"/>
  <c r="S12"/>
  <c r="R12"/>
  <c r="Q12"/>
  <c r="P12"/>
  <c r="O12"/>
  <c r="N12"/>
  <c r="M12"/>
  <c r="L12"/>
  <c r="K12"/>
  <c r="J12"/>
  <c r="I12"/>
  <c r="H12"/>
  <c r="G12"/>
  <c r="F12"/>
  <c r="D13"/>
  <c r="E12"/>
  <c r="D12"/>
  <c r="C12"/>
  <c r="Z10" l="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Y28" i="2" l="1"/>
  <c r="Z27"/>
  <c r="Y27"/>
  <c r="X27"/>
  <c r="V28"/>
  <c r="W27"/>
  <c r="V27"/>
  <c r="U27"/>
  <c r="S28"/>
  <c r="T27"/>
  <c r="S27"/>
  <c r="R27"/>
  <c r="P28"/>
  <c r="Q27"/>
  <c r="P27"/>
  <c r="O27"/>
  <c r="M28"/>
  <c r="N27"/>
  <c r="M27"/>
  <c r="L27"/>
  <c r="J28"/>
  <c r="K27"/>
  <c r="J27"/>
  <c r="I27"/>
  <c r="G28"/>
  <c r="H27"/>
  <c r="G27"/>
  <c r="F27"/>
  <c r="D28"/>
  <c r="E27"/>
  <c r="D27"/>
  <c r="C27"/>
  <c r="B25" i="1"/>
  <c r="C31" l="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W22" l="1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Q13" l="1"/>
  <c r="K13"/>
  <c r="H13"/>
  <c r="E13"/>
  <c r="Z13" i="2" l="1"/>
  <c r="W13"/>
  <c r="T13"/>
  <c r="Q13"/>
  <c r="N13"/>
  <c r="K13"/>
  <c r="H13"/>
  <c r="E13"/>
  <c r="E9" i="1" l="1"/>
  <c r="D10" l="1"/>
  <c r="N9" i="2" l="1"/>
  <c r="M9"/>
  <c r="L9"/>
  <c r="K9"/>
  <c r="J9"/>
  <c r="I9"/>
  <c r="H9"/>
  <c r="G9"/>
  <c r="F9"/>
  <c r="E9"/>
  <c r="D9"/>
  <c r="C9"/>
  <c r="Q9" i="1"/>
  <c r="P9"/>
  <c r="O9"/>
  <c r="N9" l="1"/>
  <c r="K9"/>
  <c r="H9"/>
  <c r="F9" l="1"/>
  <c r="J9"/>
  <c r="G9"/>
  <c r="I9"/>
  <c r="C9" l="1"/>
  <c r="L9"/>
  <c r="D9" l="1"/>
  <c r="M9"/>
  <c r="Z14" i="9" l="1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F14"/>
  <c r="E14"/>
  <c r="D14"/>
  <c r="C14"/>
  <c r="Z24" l="1"/>
  <c r="Y24"/>
  <c r="Y25"/>
  <c r="X24"/>
  <c r="V25"/>
  <c r="W24"/>
  <c r="V24"/>
  <c r="U24"/>
  <c r="S25"/>
  <c r="T24"/>
  <c r="S24"/>
  <c r="R24"/>
  <c r="P25"/>
  <c r="Q24"/>
  <c r="P24"/>
  <c r="O24"/>
  <c r="M25"/>
  <c r="N24"/>
  <c r="M24"/>
  <c r="L24"/>
  <c r="J25"/>
  <c r="K24"/>
  <c r="J24"/>
  <c r="I24"/>
  <c r="G25"/>
  <c r="H24"/>
  <c r="G24"/>
  <c r="F24"/>
  <c r="D25"/>
  <c r="E24"/>
  <c r="D24"/>
  <c r="C24"/>
  <c r="V22" i="2" l="1"/>
  <c r="U22"/>
  <c r="S22"/>
  <c r="R22"/>
  <c r="P22"/>
  <c r="O22"/>
  <c r="M22"/>
  <c r="L22"/>
  <c r="K22"/>
  <c r="J22"/>
  <c r="I22"/>
  <c r="H22"/>
  <c r="G22"/>
  <c r="F22"/>
  <c r="E22"/>
  <c r="D22"/>
  <c r="C22"/>
  <c r="Z29" l="1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D29"/>
  <c r="C29"/>
  <c r="Z26" i="9" l="1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C30" i="2"/>
  <c r="Z11" i="9" l="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Y26" i="2" l="1"/>
  <c r="Z25"/>
  <c r="Y25"/>
  <c r="X25"/>
  <c r="V26"/>
  <c r="W25"/>
  <c r="V25"/>
  <c r="U25"/>
  <c r="S26"/>
  <c r="T25"/>
  <c r="S25"/>
  <c r="R25"/>
  <c r="P26"/>
  <c r="Q25"/>
  <c r="P25"/>
  <c r="O25"/>
  <c r="M26"/>
  <c r="N25"/>
  <c r="M25"/>
  <c r="L25"/>
  <c r="J26"/>
  <c r="K25"/>
  <c r="J25"/>
  <c r="I25"/>
  <c r="G26"/>
  <c r="H25"/>
  <c r="G25"/>
  <c r="F25"/>
  <c r="D26"/>
  <c r="E25"/>
  <c r="D25"/>
  <c r="C25"/>
  <c r="D16" l="1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D16" i="1" l="1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Z13" l="1"/>
  <c r="Y13"/>
  <c r="X13"/>
  <c r="W13"/>
  <c r="V13"/>
  <c r="U13"/>
  <c r="T13"/>
  <c r="S13"/>
  <c r="R13"/>
  <c r="P13"/>
  <c r="O13"/>
  <c r="M13"/>
  <c r="L13"/>
  <c r="J13"/>
  <c r="I13"/>
  <c r="G13"/>
  <c r="F13"/>
  <c r="D13"/>
  <c r="C13"/>
  <c r="Y13" i="2"/>
  <c r="X13"/>
  <c r="V13"/>
  <c r="U13"/>
  <c r="S13"/>
  <c r="R13"/>
  <c r="P13"/>
  <c r="O13"/>
  <c r="M13"/>
  <c r="L13"/>
  <c r="J13"/>
  <c r="I13"/>
  <c r="G13"/>
  <c r="F13"/>
  <c r="D13"/>
  <c r="C13"/>
  <c r="Y26" i="1" l="1"/>
  <c r="Z25"/>
  <c r="Y25"/>
  <c r="X25"/>
  <c r="V26"/>
  <c r="W25"/>
  <c r="V25"/>
  <c r="U25"/>
  <c r="S26"/>
  <c r="T25"/>
  <c r="S25"/>
  <c r="R25"/>
  <c r="P26"/>
  <c r="Z29" l="1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C25" l="1"/>
  <c r="D25"/>
  <c r="E25"/>
  <c r="D26"/>
  <c r="F25"/>
  <c r="G25"/>
  <c r="H25"/>
  <c r="G26"/>
  <c r="I25"/>
  <c r="J25"/>
  <c r="K25"/>
  <c r="J26"/>
  <c r="L25"/>
  <c r="M25"/>
  <c r="N25"/>
  <c r="M26"/>
  <c r="O25"/>
  <c r="P25"/>
  <c r="D8" l="1"/>
  <c r="D8" i="2"/>
  <c r="Z7" l="1"/>
  <c r="W7"/>
  <c r="T7"/>
  <c r="Q7"/>
  <c r="N7"/>
  <c r="K7"/>
  <c r="H7"/>
  <c r="E7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Z7" i="1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Z23" i="9" l="1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Y7" i="2" l="1"/>
  <c r="U7"/>
  <c r="L7"/>
  <c r="P7"/>
  <c r="G7"/>
  <c r="I7"/>
  <c r="R7"/>
  <c r="F7"/>
  <c r="D7"/>
  <c r="C7"/>
  <c r="J7"/>
  <c r="V7"/>
  <c r="M7"/>
  <c r="O7" l="1"/>
  <c r="S7"/>
  <c r="X7"/>
</calcChain>
</file>

<file path=xl/sharedStrings.xml><?xml version="1.0" encoding="utf-8"?>
<sst xmlns="http://schemas.openxmlformats.org/spreadsheetml/2006/main" count="617" uniqueCount="195">
  <si>
    <t>순위</t>
    <phoneticPr fontId="2" type="noConversion"/>
  </si>
  <si>
    <t>종목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</si>
  <si>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</si>
  <si>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</si>
  <si>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</si>
  <si>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</si>
  <si>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</si>
  <si>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</si>
  <si>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</si>
  <si>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</si>
  <si>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</si>
  <si>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</si>
  <si>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</si>
  <si>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풍향풍속</t>
    <phoneticPr fontId="2" type="noConversion"/>
  </si>
  <si>
    <t>중등(남)</t>
    <phoneticPr fontId="2" type="noConversion"/>
  </si>
  <si>
    <t>5000mW</t>
    <phoneticPr fontId="2" type="noConversion"/>
  </si>
  <si>
    <t>중등(여)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</si>
  <si>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</si>
  <si>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</si>
  <si>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</si>
  <si>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</si>
  <si>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</si>
  <si>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</si>
  <si>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</si>
  <si>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</si>
  <si>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</si>
  <si>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</si>
  <si>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</si>
  <si>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</si>
  <si>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</si>
  <si>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높이뛰기</t>
    <phoneticPr fontId="2" type="noConversion"/>
  </si>
  <si>
    <t>장대높이뛰기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</si>
  <si>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</si>
  <si>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</si>
  <si>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</si>
  <si>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</si>
  <si>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</si>
  <si>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</si>
  <si>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</si>
  <si>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</si>
  <si>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</si>
  <si>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</si>
  <si>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</si>
  <si>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</si>
  <si>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400m</t>
    <phoneticPr fontId="2" type="noConversion"/>
  </si>
  <si>
    <t>110mH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</si>
  <si>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</si>
  <si>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</si>
  <si>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</si>
  <si>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</si>
  <si>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</si>
  <si>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</si>
  <si>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</si>
  <si>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</si>
  <si>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</si>
  <si>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</si>
  <si>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</si>
  <si>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</si>
  <si>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</si>
  <si>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100m</t>
    <phoneticPr fontId="2" type="noConversion"/>
  </si>
  <si>
    <t>순위</t>
    <phoneticPr fontId="2" type="noConversion"/>
  </si>
  <si>
    <t>100m</t>
    <phoneticPr fontId="2" type="noConversion"/>
  </si>
  <si>
    <t>풍향풍속</t>
    <phoneticPr fontId="2" type="noConversion"/>
  </si>
  <si>
    <t>400m</t>
    <phoneticPr fontId="2" type="noConversion"/>
  </si>
  <si>
    <t>남중 1학년부</t>
    <phoneticPr fontId="2" type="noConversion"/>
  </si>
  <si>
    <t>여중 1학년부</t>
    <phoneticPr fontId="2" type="noConversion"/>
  </si>
  <si>
    <t>100mH</t>
    <phoneticPr fontId="2" type="noConversion"/>
  </si>
  <si>
    <t>3,000m</t>
    <phoneticPr fontId="2" type="noConversion"/>
  </si>
  <si>
    <t>5종경기</t>
    <phoneticPr fontId="2" type="noConversion"/>
  </si>
  <si>
    <t>세단뛰기</t>
    <phoneticPr fontId="2" type="noConversion"/>
  </si>
  <si>
    <t>4x100mR</t>
    <phoneticPr fontId="2" type="noConversion"/>
  </si>
  <si>
    <t>4x400mR</t>
    <phoneticPr fontId="2" type="noConversion"/>
  </si>
  <si>
    <t>멀리뛰기</t>
    <phoneticPr fontId="2" type="noConversion"/>
  </si>
  <si>
    <t>포환던지기</t>
    <phoneticPr fontId="2" type="noConversion"/>
  </si>
  <si>
    <t>창던지기</t>
    <phoneticPr fontId="2" type="noConversion"/>
  </si>
  <si>
    <t>원반던지기</t>
    <phoneticPr fontId="2" type="noConversion"/>
  </si>
  <si>
    <t>멀리뛰기</t>
    <phoneticPr fontId="2" type="noConversion"/>
  </si>
  <si>
    <t>100m</t>
    <phoneticPr fontId="2" type="noConversion"/>
  </si>
  <si>
    <t>200m</t>
    <phoneticPr fontId="2" type="noConversion"/>
  </si>
  <si>
    <t>800m</t>
    <phoneticPr fontId="2" type="noConversion"/>
  </si>
  <si>
    <t>1500m</t>
    <phoneticPr fontId="2" type="noConversion"/>
  </si>
  <si>
    <t>높이뛰기</t>
    <phoneticPr fontId="2" type="noConversion"/>
  </si>
  <si>
    <t>풍향풍속</t>
    <phoneticPr fontId="2" type="noConversion"/>
  </si>
  <si>
    <t>풍향풍속</t>
    <phoneticPr fontId="2" type="noConversion"/>
  </si>
  <si>
    <t xml:space="preserve">  심판장 :                            (인)</t>
    <phoneticPr fontId="2" type="noConversion"/>
  </si>
  <si>
    <t xml:space="preserve">  심판장 :                            (인)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</si>
  <si>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</si>
  <si>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제45회 춘계 전국 중.고등학교육상경기대회 겸 
제4회 춘계 전국초등학교육상경기대회</t>
    <phoneticPr fontId="2" type="noConversion"/>
  </si>
  <si>
    <t>(예천  2016년 4월15일 ∼ 4월18일 )</t>
    <phoneticPr fontId="2" type="noConversion"/>
  </si>
  <si>
    <t>포환던지기</t>
    <phoneticPr fontId="2" type="noConversion"/>
  </si>
  <si>
    <t>포환던지기</t>
    <phoneticPr fontId="2" type="noConversion"/>
  </si>
  <si>
    <t>14.81CR</t>
    <phoneticPr fontId="2" type="noConversion"/>
  </si>
  <si>
    <t>참고기록</t>
    <phoneticPr fontId="2" type="noConversion"/>
  </si>
  <si>
    <t>공동4위</t>
    <phoneticPr fontId="2" type="noConversion"/>
  </si>
  <si>
    <t>공동6위</t>
    <phoneticPr fontId="2" type="noConversion"/>
  </si>
  <si>
    <t>48.92CR</t>
    <phoneticPr fontId="2" type="noConversion"/>
  </si>
  <si>
    <t>1.65(공동8위)</t>
    <phoneticPr fontId="2" type="noConversion"/>
  </si>
  <si>
    <t>-</t>
    <phoneticPr fontId="2" type="noConversion"/>
  </si>
  <si>
    <t>참고기록</t>
    <phoneticPr fontId="2" type="noConversion"/>
  </si>
  <si>
    <t>제45회 춘계 전국 중.고등학교육상경기대회 겸 
제4회 춘계 전국초등학교육상경기대회</t>
    <phoneticPr fontId="2" type="noConversion"/>
  </si>
  <si>
    <t>초등(남)</t>
    <phoneticPr fontId="2" type="noConversion"/>
  </si>
  <si>
    <t>종목</t>
    <phoneticPr fontId="2" type="noConversion"/>
  </si>
  <si>
    <t>80m</t>
    <phoneticPr fontId="2" type="noConversion"/>
  </si>
  <si>
    <t>풍향풍속</t>
    <phoneticPr fontId="2" type="noConversion"/>
  </si>
  <si>
    <t>100m</t>
    <phoneticPr fontId="2" type="noConversion"/>
  </si>
  <si>
    <t>200m</t>
    <phoneticPr fontId="2" type="noConversion"/>
  </si>
  <si>
    <t>24.57CR</t>
    <phoneticPr fontId="2" type="noConversion"/>
  </si>
  <si>
    <t>800m</t>
    <phoneticPr fontId="2" type="noConversion"/>
  </si>
  <si>
    <t>높이뛰기</t>
    <phoneticPr fontId="2" type="noConversion"/>
  </si>
  <si>
    <t>공동4위</t>
    <phoneticPr fontId="2" type="noConversion"/>
  </si>
  <si>
    <t>멀리뛰기</t>
    <phoneticPr fontId="2" type="noConversion"/>
  </si>
  <si>
    <t>참고기록</t>
    <phoneticPr fontId="2" type="noConversion"/>
  </si>
  <si>
    <t>포환던지기</t>
    <phoneticPr fontId="2" type="noConversion"/>
  </si>
  <si>
    <t>4x100mR</t>
    <phoneticPr fontId="2" type="noConversion"/>
  </si>
  <si>
    <t>52.38CR</t>
    <phoneticPr fontId="2" type="noConversion"/>
  </si>
  <si>
    <t>53.07CR</t>
    <phoneticPr fontId="2" type="noConversion"/>
  </si>
  <si>
    <t>초등(여)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</si>
  <si>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</si>
  <si>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</si>
  <si>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</si>
  <si>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</si>
  <si>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</si>
  <si>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</si>
  <si>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</si>
  <si>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</si>
  <si>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</si>
  <si>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</si>
  <si>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</si>
  <si>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</si>
  <si>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</si>
  <si>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80m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</si>
  <si>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</si>
  <si>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제45회 춘계 전국 중.고등학교육상경기대회 겸 
제4회 춘계 전국초등학교육상경기대회</t>
    <phoneticPr fontId="2" type="noConversion"/>
  </si>
  <si>
    <t xml:space="preserve">  심판장 :                            (인)</t>
    <phoneticPr fontId="2" type="noConversion"/>
  </si>
  <si>
    <t>고등(남)</t>
    <phoneticPr fontId="2" type="noConversion"/>
  </si>
  <si>
    <t>(예천  2016년 4월15일 ∼ 4월18일 )</t>
    <phoneticPr fontId="2" type="noConversion"/>
  </si>
  <si>
    <t>400m</t>
    <phoneticPr fontId="2" type="noConversion"/>
  </si>
  <si>
    <t>1500m</t>
    <phoneticPr fontId="2" type="noConversion"/>
  </si>
  <si>
    <t>5000m</t>
    <phoneticPr fontId="2" type="noConversion"/>
  </si>
  <si>
    <t>110mH</t>
    <phoneticPr fontId="2" type="noConversion"/>
  </si>
  <si>
    <t>400mH</t>
    <phoneticPr fontId="2" type="noConversion"/>
  </si>
  <si>
    <t>52.88CT</t>
    <phoneticPr fontId="2" type="noConversion"/>
  </si>
  <si>
    <t>3000mSC</t>
    <phoneticPr fontId="2" type="noConversion"/>
  </si>
  <si>
    <t>10KmW</t>
    <phoneticPr fontId="2" type="noConversion"/>
  </si>
  <si>
    <t>4x400mR</t>
    <phoneticPr fontId="2" type="noConversion"/>
  </si>
  <si>
    <t>장대높이뛰기</t>
    <phoneticPr fontId="2" type="noConversion"/>
  </si>
  <si>
    <t>세단뛰기</t>
    <phoneticPr fontId="2" type="noConversion"/>
  </si>
  <si>
    <t>원반던지기</t>
    <phoneticPr fontId="2" type="noConversion"/>
  </si>
  <si>
    <t>해머던지기</t>
    <phoneticPr fontId="2" type="noConversion"/>
  </si>
  <si>
    <t>창던지기</t>
    <phoneticPr fontId="2" type="noConversion"/>
  </si>
  <si>
    <t>10종경기</t>
    <phoneticPr fontId="2" type="noConversion"/>
  </si>
  <si>
    <t>최동휘</t>
    <phoneticPr fontId="2" type="noConversion"/>
  </si>
  <si>
    <t>사상고</t>
    <phoneticPr fontId="2" type="noConversion"/>
  </si>
  <si>
    <t>6,509점</t>
    <phoneticPr fontId="2" type="noConversion"/>
  </si>
  <si>
    <t>이건아</t>
    <phoneticPr fontId="2" type="noConversion"/>
  </si>
  <si>
    <t>대구체육고</t>
    <phoneticPr fontId="2" type="noConversion"/>
  </si>
  <si>
    <t>5,899점</t>
    <phoneticPr fontId="2" type="noConversion"/>
  </si>
  <si>
    <t>박정환</t>
    <phoneticPr fontId="2" type="noConversion"/>
  </si>
  <si>
    <t>경기체육고</t>
    <phoneticPr fontId="2" type="noConversion"/>
  </si>
  <si>
    <t>5,255점</t>
    <phoneticPr fontId="2" type="noConversion"/>
  </si>
  <si>
    <t>정승익</t>
    <phoneticPr fontId="2" type="noConversion"/>
  </si>
  <si>
    <t>경북체육고</t>
    <phoneticPr fontId="2" type="noConversion"/>
  </si>
  <si>
    <t>4,969점</t>
    <phoneticPr fontId="2" type="noConversion"/>
  </si>
  <si>
    <t>김은재</t>
    <phoneticPr fontId="2" type="noConversion"/>
  </si>
  <si>
    <t>3,782점</t>
    <phoneticPr fontId="2" type="noConversion"/>
  </si>
  <si>
    <t>김준석</t>
    <phoneticPr fontId="2" type="noConversion"/>
  </si>
  <si>
    <t>구로고</t>
    <phoneticPr fontId="2" type="noConversion"/>
  </si>
  <si>
    <t>2,073점</t>
    <phoneticPr fontId="2" type="noConversion"/>
  </si>
  <si>
    <t>※ WR:세계신, WT:세계타이, AR:아시아신, AT:아시아타이, KR:한국신, KT:한국타이, CR:대회신,  CT:대회타이, DR:부별최고, DT:부별타이</t>
    <phoneticPr fontId="2" type="noConversion"/>
  </si>
  <si>
    <t>고등(여)</t>
    <phoneticPr fontId="2" type="noConversion"/>
  </si>
  <si>
    <t>100mH</t>
    <phoneticPr fontId="2" type="noConversion"/>
  </si>
  <si>
    <t>3,000mSC</t>
    <phoneticPr fontId="2" type="noConversion"/>
  </si>
  <si>
    <t>50.60CR</t>
    <phoneticPr fontId="2" type="noConversion"/>
  </si>
  <si>
    <t>50.55CR</t>
    <phoneticPr fontId="2" type="noConversion"/>
  </si>
  <si>
    <t>7종경기</t>
    <phoneticPr fontId="2" type="noConversion"/>
  </si>
  <si>
    <t>김경리</t>
    <phoneticPr fontId="2" type="noConversion"/>
  </si>
  <si>
    <t>울산스포츠과학고</t>
    <phoneticPr fontId="2" type="noConversion"/>
  </si>
  <si>
    <t>4,577점CR</t>
    <phoneticPr fontId="2" type="noConversion"/>
  </si>
  <si>
    <t>강다연</t>
    <phoneticPr fontId="2" type="noConversion"/>
  </si>
  <si>
    <t>대전체육고</t>
    <phoneticPr fontId="2" type="noConversion"/>
  </si>
  <si>
    <t>3,771점</t>
    <phoneticPr fontId="2" type="noConversion"/>
  </si>
  <si>
    <t>김지영</t>
    <phoneticPr fontId="2" type="noConversion"/>
  </si>
  <si>
    <t>예천여자고</t>
    <phoneticPr fontId="2" type="noConversion"/>
  </si>
  <si>
    <t>3,606점</t>
    <phoneticPr fontId="2" type="noConversion"/>
  </si>
  <si>
    <t>정유나</t>
    <phoneticPr fontId="2" type="noConversion"/>
  </si>
  <si>
    <t>포항두호고</t>
    <phoneticPr fontId="2" type="noConversion"/>
  </si>
  <si>
    <t>3,151점</t>
    <phoneticPr fontId="2" type="noConversion"/>
  </si>
  <si>
    <t>최민지</t>
    <phoneticPr fontId="2" type="noConversion"/>
  </si>
  <si>
    <t>전남체육고</t>
    <phoneticPr fontId="2" type="noConversion"/>
  </si>
  <si>
    <t>2,739점</t>
    <phoneticPr fontId="2" type="noConversion"/>
  </si>
  <si>
    <t>이예나</t>
    <phoneticPr fontId="2" type="noConversion"/>
  </si>
  <si>
    <t>2,107점</t>
    <phoneticPr fontId="2" type="noConversion"/>
  </si>
  <si>
    <t>남고 1학년부</t>
    <phoneticPr fontId="2" type="noConversion"/>
  </si>
  <si>
    <t>여고 1학년부</t>
    <phoneticPr fontId="2" type="noConversion"/>
  </si>
  <si>
    <t>-</t>
    <phoneticPr fontId="2" type="noConversion"/>
  </si>
</sst>
</file>

<file path=xl/styles.xml><?xml version="1.0" encoding="utf-8"?>
<styleSheet xmlns="http://schemas.openxmlformats.org/spreadsheetml/2006/main">
  <numFmts count="5">
    <numFmt numFmtId="42" formatCode="_-&quot;₩&quot;* #,##0_-;\-&quot;₩&quot;* #,##0_-;_-&quot;₩&quot;* &quot;-&quot;_-;_-@_-"/>
    <numFmt numFmtId="176" formatCode="0_);\(0\)"/>
    <numFmt numFmtId="177" formatCode="m:ss.00"/>
    <numFmt numFmtId="178" formatCode="mm:ss.00"/>
    <numFmt numFmtId="179" formatCode="0.0"/>
  </numFmts>
  <fonts count="14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1"/>
      <name val="휴먼각진옛체"/>
      <family val="1"/>
      <charset val="129"/>
    </font>
    <font>
      <sz val="18"/>
      <name val="휴먼소하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8"/>
      <name val="휴먼각진옛체"/>
      <family val="1"/>
      <charset val="129"/>
    </font>
    <font>
      <sz val="7"/>
      <name val="돋움"/>
      <family val="3"/>
      <charset val="129"/>
    </font>
    <font>
      <b/>
      <sz val="7"/>
      <name val="HY견고딕"/>
      <family val="1"/>
      <charset val="129"/>
    </font>
    <font>
      <sz val="6"/>
      <name val="가는으뜸체"/>
      <family val="1"/>
      <charset val="129"/>
    </font>
    <font>
      <sz val="10"/>
      <name val="돋움"/>
      <family val="3"/>
      <charset val="129"/>
    </font>
    <font>
      <sz val="10"/>
      <name val="휴먼각진옛체"/>
      <family val="1"/>
      <charset val="129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4" fillId="0" borderId="0" xfId="0" applyFont="1"/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left" vertical="center" shrinkToFit="1"/>
    </xf>
    <xf numFmtId="0" fontId="3" fillId="0" borderId="12" xfId="0" applyFont="1" applyFill="1" applyBorder="1" applyAlignment="1" applyProtection="1">
      <alignment horizontal="left" vertical="center" shrinkToFit="1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13" xfId="0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6" xfId="0" applyFont="1" applyFill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0" fontId="3" fillId="0" borderId="18" xfId="0" applyFont="1" applyBorder="1" applyAlignment="1" applyProtection="1">
      <alignment horizontal="left" vertical="center" shrinkToFit="1"/>
    </xf>
    <xf numFmtId="0" fontId="3" fillId="0" borderId="19" xfId="0" applyFont="1" applyBorder="1" applyAlignment="1" applyProtection="1">
      <alignment horizontal="left" vertical="center" shrinkToFit="1"/>
    </xf>
    <xf numFmtId="0" fontId="3" fillId="0" borderId="20" xfId="0" applyFont="1" applyBorder="1" applyAlignment="1" applyProtection="1">
      <alignment horizontal="left" vertical="center" shrinkToFit="1"/>
    </xf>
    <xf numFmtId="0" fontId="3" fillId="0" borderId="21" xfId="0" applyFont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quotePrefix="1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25" xfId="0" applyFont="1" applyBorder="1" applyAlignment="1" applyProtection="1">
      <alignment horizontal="left" vertical="center" shrinkToFit="1"/>
    </xf>
    <xf numFmtId="0" fontId="3" fillId="0" borderId="26" xfId="0" applyFont="1" applyBorder="1" applyAlignment="1" applyProtection="1">
      <alignment horizontal="left" vertical="center" shrinkToFit="1"/>
    </xf>
    <xf numFmtId="0" fontId="3" fillId="0" borderId="27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0" fontId="3" fillId="0" borderId="28" xfId="0" applyFont="1" applyBorder="1" applyAlignment="1" applyProtection="1">
      <alignment horizontal="left" vertical="center" shrinkToFit="1"/>
    </xf>
    <xf numFmtId="0" fontId="3" fillId="0" borderId="29" xfId="0" quotePrefix="1" applyFont="1" applyBorder="1" applyAlignment="1" applyProtection="1">
      <alignment horizontal="left" vertical="center" shrinkToFit="1"/>
    </xf>
    <xf numFmtId="0" fontId="3" fillId="0" borderId="30" xfId="0" applyFont="1" applyBorder="1" applyAlignment="1" applyProtection="1">
      <alignment horizontal="left" vertical="center" shrinkToFit="1"/>
    </xf>
    <xf numFmtId="0" fontId="3" fillId="0" borderId="29" xfId="0" applyFont="1" applyBorder="1" applyAlignment="1" applyProtection="1">
      <alignment horizontal="left" vertical="center" shrinkToFit="1"/>
    </xf>
    <xf numFmtId="0" fontId="3" fillId="0" borderId="28" xfId="0" applyFont="1" applyFill="1" applyBorder="1" applyAlignment="1" applyProtection="1">
      <alignment horizontal="left" vertical="center" shrinkToFit="1"/>
    </xf>
    <xf numFmtId="0" fontId="3" fillId="0" borderId="29" xfId="0" quotePrefix="1" applyFont="1" applyFill="1" applyBorder="1" applyAlignment="1" applyProtection="1">
      <alignment horizontal="left" vertical="center" shrinkToFit="1"/>
    </xf>
    <xf numFmtId="0" fontId="3" fillId="0" borderId="30" xfId="0" applyFont="1" applyFill="1" applyBorder="1" applyAlignment="1" applyProtection="1">
      <alignment horizontal="left" vertical="center" shrinkToFit="1"/>
    </xf>
    <xf numFmtId="0" fontId="3" fillId="0" borderId="31" xfId="0" applyFont="1" applyFill="1" applyBorder="1" applyAlignment="1" applyProtection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32" xfId="0" applyFont="1" applyFill="1" applyBorder="1" applyAlignment="1" applyProtection="1">
      <alignment horizontal="left" vertical="center" shrinkToFit="1"/>
    </xf>
    <xf numFmtId="0" fontId="3" fillId="0" borderId="33" xfId="0" applyFont="1" applyFill="1" applyBorder="1" applyAlignment="1" applyProtection="1">
      <alignment horizontal="left" vertical="center" shrinkToFit="1"/>
    </xf>
    <xf numFmtId="0" fontId="3" fillId="0" borderId="34" xfId="0" applyFont="1" applyFill="1" applyBorder="1" applyAlignment="1" applyProtection="1">
      <alignment horizontal="left" vertical="center" shrinkToFit="1"/>
    </xf>
    <xf numFmtId="42" fontId="3" fillId="0" borderId="28" xfId="1" applyFont="1" applyFill="1" applyBorder="1" applyAlignment="1" applyProtection="1">
      <alignment horizontal="left" vertical="center" shrinkToFit="1"/>
    </xf>
    <xf numFmtId="0" fontId="4" fillId="0" borderId="29" xfId="0" applyFont="1" applyBorder="1" applyAlignment="1">
      <alignment vertical="center"/>
    </xf>
    <xf numFmtId="0" fontId="3" fillId="0" borderId="23" xfId="1" applyNumberFormat="1" applyFont="1" applyFill="1" applyBorder="1" applyAlignment="1" applyProtection="1">
      <alignment horizontal="left" vertical="center" shrinkToFit="1"/>
    </xf>
    <xf numFmtId="0" fontId="3" fillId="0" borderId="30" xfId="0" quotePrefix="1" applyFont="1" applyFill="1" applyBorder="1" applyAlignment="1" applyProtection="1">
      <alignment horizontal="left" vertical="center" shrinkToFit="1"/>
    </xf>
    <xf numFmtId="176" fontId="3" fillId="0" borderId="28" xfId="0" applyNumberFormat="1" applyFont="1" applyBorder="1" applyAlignment="1" applyProtection="1">
      <alignment horizontal="left" vertical="center" shrinkToFit="1"/>
    </xf>
    <xf numFmtId="0" fontId="3" fillId="0" borderId="35" xfId="0" applyFont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3" fillId="0" borderId="13" xfId="0" quotePrefix="1" applyFont="1" applyBorder="1" applyAlignment="1" applyProtection="1">
      <alignment horizontal="left" vertical="center" shrinkToFit="1"/>
    </xf>
    <xf numFmtId="0" fontId="10" fillId="0" borderId="23" xfId="0" applyFont="1" applyBorder="1" applyAlignment="1" applyProtection="1">
      <alignment horizontal="left" vertical="center" shrinkToFit="1"/>
    </xf>
    <xf numFmtId="176" fontId="3" fillId="0" borderId="23" xfId="0" applyNumberFormat="1" applyFont="1" applyBorder="1" applyAlignment="1" applyProtection="1">
      <alignment horizontal="left" vertical="center" shrinkToFit="1"/>
    </xf>
    <xf numFmtId="176" fontId="3" fillId="0" borderId="29" xfId="0" applyNumberFormat="1" applyFont="1" applyBorder="1" applyAlignment="1" applyProtection="1">
      <alignment horizontal="left" vertical="center" shrinkToFit="1"/>
    </xf>
    <xf numFmtId="0" fontId="3" fillId="0" borderId="36" xfId="0" applyFont="1" applyFill="1" applyBorder="1" applyAlignment="1" applyProtection="1">
      <alignment horizontal="left" vertical="center" shrinkToFit="1"/>
    </xf>
    <xf numFmtId="0" fontId="3" fillId="0" borderId="37" xfId="0" applyFont="1" applyFill="1" applyBorder="1" applyAlignment="1" applyProtection="1">
      <alignment horizontal="left" vertical="center" shrinkToFit="1"/>
    </xf>
    <xf numFmtId="0" fontId="3" fillId="0" borderId="38" xfId="0" applyFont="1" applyFill="1" applyBorder="1" applyAlignment="1" applyProtection="1">
      <alignment horizontal="left" vertical="center" shrinkToFit="1"/>
    </xf>
    <xf numFmtId="0" fontId="3" fillId="0" borderId="35" xfId="0" applyFont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 applyProtection="1">
      <alignment horizontal="left" vertical="center" shrinkToFit="1"/>
    </xf>
    <xf numFmtId="176" fontId="3" fillId="0" borderId="30" xfId="0" applyNumberFormat="1" applyFont="1" applyBorder="1" applyAlignment="1" applyProtection="1">
      <alignment horizontal="left" vertical="center" shrinkToFit="1"/>
    </xf>
    <xf numFmtId="0" fontId="3" fillId="0" borderId="38" xfId="0" applyNumberFormat="1" applyFont="1" applyFill="1" applyBorder="1" applyAlignment="1" applyProtection="1">
      <alignment horizontal="left" vertical="center" shrinkToFit="1"/>
    </xf>
    <xf numFmtId="0" fontId="3" fillId="0" borderId="13" xfId="0" applyNumberFormat="1" applyFont="1" applyFill="1" applyBorder="1" applyAlignment="1" applyProtection="1">
      <alignment horizontal="left" vertical="center" shrinkToFit="1"/>
    </xf>
    <xf numFmtId="0" fontId="3" fillId="0" borderId="31" xfId="0" applyFont="1" applyBorder="1" applyAlignment="1" applyProtection="1">
      <alignment horizontal="left" vertical="center" shrinkToFit="1"/>
    </xf>
    <xf numFmtId="2" fontId="3" fillId="0" borderId="37" xfId="0" applyNumberFormat="1" applyFont="1" applyFill="1" applyBorder="1" applyAlignment="1" applyProtection="1">
      <alignment horizontal="left" vertical="center" shrinkToFit="1"/>
    </xf>
    <xf numFmtId="2" fontId="3" fillId="0" borderId="39" xfId="0" applyNumberFormat="1" applyFont="1" applyFill="1" applyBorder="1" applyAlignment="1" applyProtection="1">
      <alignment horizontal="left" vertical="center" shrinkToFit="1"/>
    </xf>
    <xf numFmtId="2" fontId="3" fillId="0" borderId="13" xfId="0" applyNumberFormat="1" applyFont="1" applyBorder="1" applyAlignment="1" applyProtection="1">
      <alignment horizontal="left" vertical="center" shrinkToFit="1"/>
    </xf>
    <xf numFmtId="2" fontId="3" fillId="0" borderId="13" xfId="0" applyNumberFormat="1" applyFont="1" applyFill="1" applyBorder="1" applyAlignment="1" applyProtection="1">
      <alignment horizontal="left" vertical="center" shrinkToFit="1"/>
    </xf>
    <xf numFmtId="47" fontId="3" fillId="0" borderId="13" xfId="0" applyNumberFormat="1" applyFont="1" applyFill="1" applyBorder="1" applyAlignment="1" applyProtection="1">
      <alignment horizontal="left" vertical="center" shrinkToFit="1"/>
    </xf>
    <xf numFmtId="2" fontId="3" fillId="0" borderId="38" xfId="0" applyNumberFormat="1" applyFont="1" applyFill="1" applyBorder="1" applyAlignment="1" applyProtection="1">
      <alignment horizontal="left" vertical="center" shrinkToFit="1"/>
    </xf>
    <xf numFmtId="2" fontId="3" fillId="0" borderId="34" xfId="0" applyNumberFormat="1" applyFont="1" applyFill="1" applyBorder="1" applyAlignment="1" applyProtection="1">
      <alignment horizontal="left" vertical="center" shrinkToFit="1"/>
    </xf>
    <xf numFmtId="0" fontId="11" fillId="0" borderId="30" xfId="0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vertical="center" shrinkToFit="1"/>
    </xf>
    <xf numFmtId="0" fontId="3" fillId="0" borderId="43" xfId="0" applyFont="1" applyBorder="1" applyAlignment="1" applyProtection="1">
      <alignment horizontal="left" vertical="center" shrinkToFit="1"/>
    </xf>
    <xf numFmtId="0" fontId="3" fillId="0" borderId="42" xfId="0" applyFont="1" applyBorder="1" applyAlignment="1" applyProtection="1">
      <alignment horizontal="left" vertical="center" shrinkToFit="1"/>
    </xf>
    <xf numFmtId="0" fontId="3" fillId="0" borderId="12" xfId="0" quotePrefix="1" applyFont="1" applyFill="1" applyBorder="1" applyAlignment="1" applyProtection="1">
      <alignment horizontal="left" vertical="center" shrinkToFit="1"/>
    </xf>
    <xf numFmtId="0" fontId="3" fillId="0" borderId="2" xfId="0" quotePrefix="1" applyFont="1" applyFill="1" applyBorder="1" applyAlignment="1" applyProtection="1">
      <alignment horizontal="left" vertical="center" shrinkToFit="1"/>
    </xf>
    <xf numFmtId="0" fontId="3" fillId="0" borderId="13" xfId="0" quotePrefix="1" applyFont="1" applyFill="1" applyBorder="1" applyAlignment="1" applyProtection="1">
      <alignment horizontal="left" vertical="center" shrinkToFit="1"/>
    </xf>
    <xf numFmtId="0" fontId="3" fillId="0" borderId="0" xfId="2" quotePrefix="1" applyFont="1" applyAlignment="1">
      <alignment horizontal="left" vertical="center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3" fillId="0" borderId="22" xfId="0" applyFont="1" applyFill="1" applyBorder="1" applyAlignment="1" applyProtection="1">
      <alignment horizontal="left" vertical="center" shrinkToFit="1"/>
    </xf>
    <xf numFmtId="0" fontId="3" fillId="0" borderId="24" xfId="0" applyFont="1" applyFill="1" applyBorder="1" applyAlignment="1" applyProtection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2" fontId="3" fillId="0" borderId="13" xfId="0" quotePrefix="1" applyNumberFormat="1" applyFont="1" applyFill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32" xfId="0" applyFont="1" applyBorder="1" applyAlignment="1" applyProtection="1">
      <alignment horizontal="left" vertical="center" shrinkToFit="1"/>
    </xf>
    <xf numFmtId="0" fontId="3" fillId="0" borderId="33" xfId="0" applyFont="1" applyBorder="1" applyAlignment="1" applyProtection="1">
      <alignment horizontal="left" vertical="center" shrinkToFit="1"/>
    </xf>
    <xf numFmtId="0" fontId="3" fillId="0" borderId="34" xfId="0" applyFont="1" applyBorder="1" applyAlignment="1" applyProtection="1">
      <alignment horizontal="left" vertical="center" shrinkToFit="1"/>
    </xf>
    <xf numFmtId="0" fontId="0" fillId="0" borderId="24" xfId="0" applyBorder="1" applyAlignment="1">
      <alignment horizontal="left" shrinkToFit="1"/>
    </xf>
    <xf numFmtId="0" fontId="0" fillId="0" borderId="40" xfId="0" applyBorder="1" applyAlignment="1">
      <alignment horizontal="center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0" fillId="0" borderId="40" xfId="0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22" xfId="0" applyFont="1" applyFill="1" applyBorder="1" applyAlignment="1" applyProtection="1">
      <alignment horizontal="left" vertical="center" shrinkToFit="1"/>
    </xf>
    <xf numFmtId="0" fontId="3" fillId="0" borderId="23" xfId="0" applyFont="1" applyFill="1" applyBorder="1" applyAlignment="1" applyProtection="1">
      <alignment horizontal="left" vertical="center" shrinkToFit="1"/>
    </xf>
    <xf numFmtId="0" fontId="3" fillId="0" borderId="24" xfId="0" applyFont="1" applyFill="1" applyBorder="1" applyAlignment="1" applyProtection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shrinkToFit="1"/>
    </xf>
    <xf numFmtId="0" fontId="3" fillId="0" borderId="44" xfId="0" applyFont="1" applyBorder="1" applyAlignment="1" applyProtection="1">
      <alignment horizontal="left" vertical="center" shrinkToFit="1"/>
    </xf>
    <xf numFmtId="0" fontId="3" fillId="0" borderId="0" xfId="0" quotePrefix="1" applyFont="1" applyBorder="1" applyAlignment="1" applyProtection="1">
      <alignment horizontal="left" vertical="center" shrinkToFit="1"/>
    </xf>
    <xf numFmtId="0" fontId="3" fillId="0" borderId="40" xfId="0" applyFont="1" applyBorder="1" applyAlignment="1" applyProtection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40" xfId="0" applyFont="1" applyBorder="1" applyAlignment="1">
      <alignment horizontal="center" vertical="center"/>
    </xf>
    <xf numFmtId="2" fontId="3" fillId="0" borderId="16" xfId="0" applyNumberFormat="1" applyFont="1" applyBorder="1" applyAlignment="1" applyProtection="1">
      <alignment horizontal="left" vertical="center" shrinkToFit="1"/>
    </xf>
    <xf numFmtId="0" fontId="3" fillId="0" borderId="29" xfId="0" quotePrefix="1" applyNumberFormat="1" applyFont="1" applyBorder="1" applyAlignment="1" applyProtection="1">
      <alignment horizontal="left" vertical="center" shrinkToFit="1"/>
    </xf>
    <xf numFmtId="0" fontId="3" fillId="0" borderId="30" xfId="0" applyNumberFormat="1" applyFont="1" applyBorder="1" applyAlignment="1" applyProtection="1">
      <alignment horizontal="left" vertical="center" shrinkToFit="1"/>
    </xf>
    <xf numFmtId="0" fontId="3" fillId="0" borderId="28" xfId="0" applyNumberFormat="1" applyFont="1" applyBorder="1" applyAlignment="1" applyProtection="1">
      <alignment horizontal="left" vertical="center" shrinkToFit="1"/>
    </xf>
    <xf numFmtId="0" fontId="11" fillId="0" borderId="30" xfId="0" applyNumberFormat="1" applyFont="1" applyBorder="1" applyAlignment="1" applyProtection="1">
      <alignment horizontal="center" vertical="center" shrinkToFit="1"/>
    </xf>
    <xf numFmtId="42" fontId="3" fillId="0" borderId="28" xfId="1" applyFont="1" applyBorder="1" applyAlignment="1" applyProtection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top" shrinkToFit="1"/>
    </xf>
    <xf numFmtId="0" fontId="3" fillId="0" borderId="13" xfId="0" applyNumberFormat="1" applyFont="1" applyBorder="1" applyAlignment="1" applyProtection="1">
      <alignment horizontal="left" vertical="center" shrinkToFit="1"/>
    </xf>
    <xf numFmtId="0" fontId="3" fillId="0" borderId="37" xfId="0" applyFont="1" applyBorder="1" applyAlignment="1" applyProtection="1">
      <alignment horizontal="left" vertical="center" shrinkToFit="1"/>
    </xf>
    <xf numFmtId="0" fontId="3" fillId="0" borderId="29" xfId="0" applyFont="1" applyFill="1" applyBorder="1" applyAlignment="1" applyProtection="1">
      <alignment horizontal="left" vertical="center" shrinkToFit="1"/>
    </xf>
    <xf numFmtId="177" fontId="3" fillId="0" borderId="13" xfId="0" applyNumberFormat="1" applyFont="1" applyFill="1" applyBorder="1" applyAlignment="1" applyProtection="1">
      <alignment horizontal="left" vertical="center" shrinkToFit="1"/>
    </xf>
    <xf numFmtId="178" fontId="3" fillId="0" borderId="13" xfId="0" applyNumberFormat="1" applyFont="1" applyFill="1" applyBorder="1" applyAlignment="1" applyProtection="1">
      <alignment horizontal="left" vertical="center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0" fillId="0" borderId="40" xfId="0" applyBorder="1" applyAlignment="1">
      <alignment horizontal="center" vertical="top" shrinkToFit="1"/>
    </xf>
    <xf numFmtId="2" fontId="3" fillId="0" borderId="16" xfId="0" applyNumberFormat="1" applyFont="1" applyFill="1" applyBorder="1" applyAlignment="1" applyProtection="1">
      <alignment horizontal="left" vertical="center" shrinkToFit="1"/>
    </xf>
    <xf numFmtId="0" fontId="3" fillId="0" borderId="29" xfId="0" quotePrefix="1" applyNumberFormat="1" applyFont="1" applyFill="1" applyBorder="1" applyAlignment="1" applyProtection="1">
      <alignment horizontal="left" vertical="center" shrinkToFit="1"/>
    </xf>
    <xf numFmtId="0" fontId="3" fillId="0" borderId="29" xfId="1" quotePrefix="1" applyNumberFormat="1" applyFont="1" applyFill="1" applyBorder="1" applyAlignment="1" applyProtection="1">
      <alignment horizontal="left" vertical="center" shrinkToFit="1"/>
    </xf>
    <xf numFmtId="179" fontId="3" fillId="0" borderId="29" xfId="0" quotePrefix="1" applyNumberFormat="1" applyFont="1" applyFill="1" applyBorder="1" applyAlignment="1" applyProtection="1">
      <alignment horizontal="left" vertical="center" shrinkToFit="1"/>
    </xf>
    <xf numFmtId="0" fontId="3" fillId="0" borderId="21" xfId="0" quotePrefix="1" applyFont="1" applyBorder="1" applyAlignment="1" applyProtection="1">
      <alignment horizontal="left" vertical="center" shrinkToFit="1"/>
    </xf>
    <xf numFmtId="178" fontId="3" fillId="0" borderId="13" xfId="0" applyNumberFormat="1" applyFont="1" applyBorder="1" applyAlignment="1" applyProtection="1">
      <alignment horizontal="left" vertical="center" shrinkToFit="1"/>
    </xf>
    <xf numFmtId="0" fontId="0" fillId="0" borderId="40" xfId="0" applyBorder="1" applyAlignment="1">
      <alignment horizontal="center" vertical="top"/>
    </xf>
    <xf numFmtId="0" fontId="3" fillId="0" borderId="29" xfId="1" quotePrefix="1" applyNumberFormat="1" applyFont="1" applyBorder="1" applyAlignment="1" applyProtection="1">
      <alignment horizontal="left" vertical="center" shrinkToFit="1"/>
    </xf>
    <xf numFmtId="0" fontId="13" fillId="0" borderId="0" xfId="0" applyFont="1" applyAlignment="1">
      <alignment horizontal="left" shrinkToFit="1"/>
    </xf>
    <xf numFmtId="0" fontId="3" fillId="0" borderId="45" xfId="0" applyFont="1" applyBorder="1" applyAlignment="1" applyProtection="1">
      <alignment horizontal="left" vertical="center" shrinkToFit="1"/>
    </xf>
    <xf numFmtId="0" fontId="3" fillId="0" borderId="46" xfId="0" applyFont="1" applyBorder="1" applyAlignment="1" applyProtection="1">
      <alignment horizontal="left" vertical="center" shrinkToFit="1"/>
    </xf>
    <xf numFmtId="179" fontId="3" fillId="0" borderId="23" xfId="0" quotePrefix="1" applyNumberFormat="1" applyFont="1" applyBorder="1" applyAlignment="1" applyProtection="1">
      <alignment horizontal="left" vertical="center" shrinkToFit="1"/>
    </xf>
    <xf numFmtId="0" fontId="3" fillId="0" borderId="38" xfId="0" applyFont="1" applyBorder="1" applyAlignment="1" applyProtection="1">
      <alignment horizontal="left" vertical="center" shrinkToFit="1"/>
    </xf>
    <xf numFmtId="0" fontId="3" fillId="0" borderId="47" xfId="0" applyFont="1" applyBorder="1" applyAlignment="1" applyProtection="1">
      <alignment horizontal="left" vertical="center" shrinkToFit="1"/>
    </xf>
    <xf numFmtId="0" fontId="3" fillId="0" borderId="48" xfId="0" applyNumberFormat="1" applyFont="1" applyBorder="1" applyAlignment="1" applyProtection="1">
      <alignment horizontal="left" vertical="center" shrinkToFit="1"/>
    </xf>
    <xf numFmtId="0" fontId="6" fillId="0" borderId="48" xfId="0" applyNumberFormat="1" applyFont="1" applyBorder="1" applyAlignment="1" applyProtection="1">
      <alignment horizontal="left" vertical="center" shrinkToFit="1"/>
    </xf>
    <xf numFmtId="0" fontId="3" fillId="0" borderId="31" xfId="0" quotePrefix="1" applyFont="1" applyBorder="1" applyAlignment="1" applyProtection="1">
      <alignment horizontal="left" vertical="center" shrinkToFit="1"/>
    </xf>
    <xf numFmtId="0" fontId="11" fillId="0" borderId="30" xfId="0" applyFont="1" applyBorder="1" applyAlignment="1" applyProtection="1">
      <alignment horizontal="center" vertical="center" shrinkToFit="1"/>
    </xf>
    <xf numFmtId="0" fontId="3" fillId="0" borderId="49" xfId="0" applyFont="1" applyBorder="1" applyAlignment="1" applyProtection="1">
      <alignment horizontal="left" vertical="center" shrinkToFit="1"/>
    </xf>
    <xf numFmtId="0" fontId="3" fillId="0" borderId="50" xfId="0" applyFont="1" applyBorder="1" applyAlignment="1" applyProtection="1">
      <alignment horizontal="left" vertical="center" shrinkToFit="1"/>
    </xf>
    <xf numFmtId="0" fontId="3" fillId="0" borderId="50" xfId="0" applyNumberFormat="1" applyFont="1" applyBorder="1" applyAlignment="1" applyProtection="1">
      <alignment horizontal="left" vertical="center" shrinkToFit="1"/>
    </xf>
    <xf numFmtId="0" fontId="3" fillId="0" borderId="51" xfId="0" applyFont="1" applyBorder="1" applyAlignment="1" applyProtection="1">
      <alignment horizontal="left" vertical="center" shrinkToFit="1"/>
    </xf>
    <xf numFmtId="0" fontId="3" fillId="0" borderId="36" xfId="0" applyFont="1" applyBorder="1" applyAlignment="1" applyProtection="1">
      <alignment horizontal="left" vertical="center" shrinkToFit="1"/>
    </xf>
    <xf numFmtId="0" fontId="3" fillId="0" borderId="39" xfId="0" applyFont="1" applyBorder="1" applyAlignment="1" applyProtection="1">
      <alignment horizontal="left" vertical="center" shrinkToFit="1"/>
    </xf>
    <xf numFmtId="0" fontId="3" fillId="0" borderId="31" xfId="0" quotePrefix="1" applyFont="1" applyFill="1" applyBorder="1" applyAlignment="1" applyProtection="1">
      <alignment horizontal="left" vertical="center" shrinkToFit="1"/>
    </xf>
    <xf numFmtId="0" fontId="11" fillId="0" borderId="29" xfId="0" applyFont="1" applyFill="1" applyBorder="1" applyAlignment="1" applyProtection="1">
      <alignment horizontal="center" vertical="center" shrinkToFit="1"/>
    </xf>
    <xf numFmtId="2" fontId="3" fillId="0" borderId="50" xfId="0" applyNumberFormat="1" applyFont="1" applyBorder="1" applyAlignment="1" applyProtection="1">
      <alignment horizontal="left" vertical="center" shrinkToFit="1"/>
    </xf>
    <xf numFmtId="0" fontId="11" fillId="0" borderId="30" xfId="0" applyFont="1" applyFill="1" applyBorder="1" applyAlignment="1" applyProtection="1">
      <alignment horizontal="left" vertical="center" shrinkToFit="1"/>
    </xf>
  </cellXfs>
  <cellStyles count="3">
    <cellStyle name="통화 [0]" xfId="1" builtinId="7"/>
    <cellStyle name="표준" xfId="0" builtinId="0"/>
    <cellStyle name="표준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76" Type="http://schemas.openxmlformats.org/officeDocument/2006/relationships/externalLink" Target="externalLinks/externalLink69.xml"/><Relationship Id="rId84" Type="http://schemas.openxmlformats.org/officeDocument/2006/relationships/externalLink" Target="externalLinks/externalLink77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87" Type="http://schemas.openxmlformats.org/officeDocument/2006/relationships/externalLink" Target="externalLinks/externalLink80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90" Type="http://schemas.openxmlformats.org/officeDocument/2006/relationships/sharedStrings" Target="sharedStrings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externalLink" Target="externalLinks/externalLink70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83" Type="http://schemas.openxmlformats.org/officeDocument/2006/relationships/externalLink" Target="externalLinks/externalLink76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45224;&#51473;\&#45224;&#51473;100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45224;&#51473;\&#45224;&#51473;200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45224;&#51473;\&#45224;&#51473;40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45224;&#51473;\&#45224;&#51473;800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45224;&#51473;\&#45224;&#51473;1500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45224;&#51473;\&#45224;&#51473;3000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45224;&#51473;\&#45224;&#51473;110mH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45224;&#51473;\&#45224;&#51473;5000m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45224;&#51473;\&#45224;&#51473;4x100m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45224;&#51473;\&#45224;&#51473;4x400m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45224;&#51473;\&#45224;&#51473;&#54596;&#4630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50668;&#51473;\&#50668;&#51473;&#54596;&#4630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50668;&#51473;\&#50668;&#51473;100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50668;&#51473;\&#50668;&#51473;200m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50668;&#51473;\&#50668;&#51473;400m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50668;&#51473;\&#50668;&#51473;800m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50668;&#51473;\&#50668;&#51473;1500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50668;&#51473;\&#50668;&#51473;3000m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50668;&#51473;\&#50668;&#51473;100mH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50668;&#51473;\&#50668;&#51473;5000mW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50668;&#51473;\&#50668;&#51473;4x100m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50668;&#51473;\&#50668;&#51473;4x400m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51473;1&#54617;&#45380;&#48512;\&#45224;&#51473;100m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51473;1&#54617;&#45380;&#48512;\&#45224;&#51473;400m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51473;1&#54617;&#45380;&#48512;\&#45224;&#51473;1500m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51473;1&#54617;&#45380;&#48512;\&#45224;&#51473;&#54596;&#4630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51473;1&#54617;&#45380;&#48512;\&#50668;&#51473;100m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51473;1&#54617;&#45380;&#48512;\&#50668;&#51473;400m1&#54617;&#4538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51473;1&#54617;&#45380;&#48512;\&#50668;&#51473;1500m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1473;&#54617;&#44368;&#48512;5\&#51473;1&#54617;&#45380;&#48512;\&#50668;&#51473;&#54596;&#46300;1&#54617;&#4538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2488;&#46321;&#54617;&#44368;&#48512;3\&#45224;&#52488;\&#45224;&#52488;80m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2488;&#46321;&#54617;&#44368;&#48512;3\&#45224;&#52488;\&#45224;&#52488;100m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2488;&#46321;&#54617;&#44368;&#48512;3\&#45224;&#52488;\&#45224;&#52488;200m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2488;&#46321;&#54617;&#44368;&#48512;3\&#45224;&#52488;\&#45224;&#52488;800m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2488;&#46321;&#54617;&#44368;&#48512;3\&#45224;&#52488;\&#45224;&#52488;&#54596;&#4630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2488;&#46321;&#54617;&#44368;&#48512;3\&#45224;&#52488;\&#45224;&#52488;4x100mR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2488;&#46321;&#54617;&#44368;&#48512;3\&#50668;&#52488;\&#50668;&#52488;80m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2488;&#46321;&#54617;&#44368;&#48512;2\&#50668;&#52488;\&#50668;&#52488;100m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2488;&#46321;&#54617;&#44368;&#48512;3\&#50668;&#52488;\&#50668;&#52488;200m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2488;&#46321;&#54617;&#44368;&#48512;3\&#50668;&#52488;\&#50668;&#52488;800m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2488;&#46321;&#54617;&#44368;&#48512;3\&#50668;&#52488;\&#50668;&#52488;&#54596;&#4630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52488;&#46321;&#54617;&#44368;&#48512;3\&#50668;&#52488;\&#50668;&#52488;4x100mR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5224;&#44256;\&#45224;&#44256;100m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5224;&#44256;\&#45224;&#44256;200m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5224;&#44256;\&#45224;&#44256;400m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5224;&#44256;\&#45224;&#44256;800m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5224;&#44256;\&#45224;&#44256;1500m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5224;&#44256;\&#45224;&#44256;5000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5224;&#44256;\&#45224;&#44256;110mH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5224;&#44256;\&#45224;&#44256;400mH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5224;&#44256;\&#45224;&#44256;3000mS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5224;&#44256;\&#45224;&#44256;10kmW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5224;&#44256;\&#45224;&#44256;4x100mR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5224;&#44256;\&#45224;&#44256;4x400mR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5224;&#44256;\&#45224;&#44256;&#54596;&#46300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50668;&#44256;\&#50668;&#44256;100m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50668;&#44256;\&#50668;&#44256;200m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50668;&#44256;\&#50668;&#44256;400m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50668;&#44256;\&#50668;&#44256;800m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50668;&#44256;\&#50668;&#44256;1500m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50668;&#44256;\&#50668;&#44256;5000m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50668;&#44256;\&#50668;&#44256;100mH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50668;&#44256;\&#50668;&#44256;400mH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50668;&#44256;\&#50668;&#44256;3000mSC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50668;&#44256;\&#50668;&#44256;10kmW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50668;&#44256;\&#50668;&#44256;4x100mR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50668;&#44256;\&#50668;&#44256;4x400mR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50668;&#44256;\&#50668;&#44256;&#54596;&#46300;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4256;1&#54617;&#45380;&#48512;\&#45224;&#44256;100m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4256;1&#54617;&#45380;&#48512;\&#45224;&#44256;400m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4256;1&#54617;&#45380;&#48512;\&#45224;&#44256;800m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4256;1&#54617;&#45380;&#48512;\&#45224;&#44256;5000m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4256;1&#54617;&#45380;&#48512;\&#45224;&#44256;110mH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4256;1&#54617;&#45380;&#48512;\&#45224;&#44256;&#54596;&#46300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4256;1&#54617;&#45380;&#48512;\&#50668;&#44256;100m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4256;1&#54617;&#45380;&#48512;\&#50668;&#44256;400m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4256;1&#54617;&#45380;&#48512;\&#50668;&#44256;800m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4256;1&#54617;&#45380;&#48512;\&#50668;&#44256;5000m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4256;1&#54617;&#45380;&#48512;\&#50668;&#44256;100mH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dddddddddd\&#51068;&#51068;&#54532;&#47196;&#44536;&#47016;\&#44256;&#46321;&#54617;&#44368;&#48512;5\&#44256;1&#54617;&#45380;&#48512;\&#50668;&#44256;&#54596;&#463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0.0</v>
          </cell>
        </row>
        <row r="11">
          <cell r="C11" t="str">
            <v>정도영</v>
          </cell>
          <cell r="E11" t="str">
            <v>안동길주중</v>
          </cell>
          <cell r="F11" t="str">
            <v>11.13</v>
          </cell>
        </row>
        <row r="12">
          <cell r="C12" t="str">
            <v>이시몬</v>
          </cell>
          <cell r="E12" t="str">
            <v>경기체육중</v>
          </cell>
          <cell r="F12" t="str">
            <v>11.35</v>
          </cell>
        </row>
        <row r="13">
          <cell r="C13" t="str">
            <v>강대관</v>
          </cell>
          <cell r="E13" t="str">
            <v>인천당하중</v>
          </cell>
          <cell r="F13" t="str">
            <v>11.40</v>
          </cell>
        </row>
        <row r="14">
          <cell r="C14" t="str">
            <v>정인성</v>
          </cell>
          <cell r="E14" t="str">
            <v>강원체육중</v>
          </cell>
          <cell r="F14" t="str">
            <v>11.40</v>
          </cell>
        </row>
        <row r="15">
          <cell r="C15" t="str">
            <v>서민혁</v>
          </cell>
          <cell r="E15" t="str">
            <v>경기시곡중</v>
          </cell>
          <cell r="F15" t="str">
            <v>11.41</v>
          </cell>
        </row>
        <row r="16">
          <cell r="C16" t="str">
            <v>안성우</v>
          </cell>
          <cell r="E16" t="str">
            <v>익산어양중</v>
          </cell>
          <cell r="F16" t="str">
            <v>11.60</v>
          </cell>
        </row>
        <row r="17">
          <cell r="C17" t="str">
            <v>김동하</v>
          </cell>
          <cell r="E17" t="str">
            <v>경기석우중</v>
          </cell>
          <cell r="F17" t="str">
            <v>11.61</v>
          </cell>
        </row>
        <row r="18">
          <cell r="C18" t="str">
            <v>이주호</v>
          </cell>
          <cell r="E18" t="str">
            <v>충주중</v>
          </cell>
          <cell r="F18" t="str">
            <v>11.74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0.8</v>
          </cell>
        </row>
        <row r="11">
          <cell r="C11" t="str">
            <v>하도연</v>
          </cell>
          <cell r="E11" t="str">
            <v>대흥중</v>
          </cell>
          <cell r="F11" t="str">
            <v>22.75</v>
          </cell>
        </row>
        <row r="12">
          <cell r="C12" t="str">
            <v>이시몬</v>
          </cell>
          <cell r="E12" t="str">
            <v>경기체육중</v>
          </cell>
          <cell r="F12" t="str">
            <v>22.97</v>
          </cell>
        </row>
        <row r="13">
          <cell r="C13" t="str">
            <v>서민혁</v>
          </cell>
          <cell r="E13" t="str">
            <v>경기시곡중</v>
          </cell>
          <cell r="F13" t="str">
            <v>23.11</v>
          </cell>
        </row>
        <row r="14">
          <cell r="C14" t="str">
            <v>최성열</v>
          </cell>
          <cell r="E14" t="str">
            <v>청양중</v>
          </cell>
          <cell r="F14" t="str">
            <v>23.48</v>
          </cell>
        </row>
        <row r="15">
          <cell r="C15" t="str">
            <v>주동윤</v>
          </cell>
          <cell r="E15" t="str">
            <v>월촌중</v>
          </cell>
          <cell r="F15" t="str">
            <v>23.97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이도하</v>
          </cell>
          <cell r="E11" t="str">
            <v>경기문산수억중</v>
          </cell>
        </row>
        <row r="12">
          <cell r="C12" t="str">
            <v>박정한</v>
          </cell>
          <cell r="E12" t="str">
            <v>경기체육중</v>
          </cell>
          <cell r="F12" t="str">
            <v>50.98</v>
          </cell>
        </row>
        <row r="13">
          <cell r="C13" t="str">
            <v>주동윤</v>
          </cell>
          <cell r="E13" t="str">
            <v>월촌중</v>
          </cell>
          <cell r="F13" t="str">
            <v>51.38</v>
          </cell>
        </row>
        <row r="14">
          <cell r="C14" t="str">
            <v>이경재</v>
          </cell>
          <cell r="E14" t="str">
            <v>남원중</v>
          </cell>
          <cell r="F14" t="str">
            <v>51.69</v>
          </cell>
        </row>
        <row r="15">
          <cell r="C15" t="str">
            <v>장준</v>
          </cell>
          <cell r="E15" t="str">
            <v>대구체육중</v>
          </cell>
          <cell r="F15" t="str">
            <v>54.03</v>
          </cell>
        </row>
        <row r="16">
          <cell r="C16" t="str">
            <v>강민수</v>
          </cell>
          <cell r="E16" t="str">
            <v>거제중앙중</v>
          </cell>
          <cell r="F16" t="str">
            <v>54.28</v>
          </cell>
        </row>
        <row r="17">
          <cell r="C17" t="str">
            <v>이돈길</v>
          </cell>
          <cell r="E17" t="str">
            <v>한산중</v>
          </cell>
          <cell r="F17" t="str">
            <v>54.33</v>
          </cell>
        </row>
        <row r="18">
          <cell r="C18" t="str">
            <v>김지우</v>
          </cell>
          <cell r="E18" t="str">
            <v>부산체육중</v>
          </cell>
          <cell r="F18" t="str">
            <v>54.39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>
        <row r="9">
          <cell r="C9" t="str">
            <v>변서윤</v>
          </cell>
        </row>
      </sheetData>
      <sheetData sheetId="3" refreshError="1"/>
      <sheetData sheetId="4" refreshError="1"/>
      <sheetData sheetId="5" refreshError="1"/>
      <sheetData sheetId="6">
        <row r="11">
          <cell r="C11" t="str">
            <v>박정한</v>
          </cell>
          <cell r="E11" t="str">
            <v>경기체육중</v>
          </cell>
          <cell r="F11" t="str">
            <v>2:02.17</v>
          </cell>
        </row>
        <row r="12">
          <cell r="C12" t="str">
            <v>김진태</v>
          </cell>
          <cell r="E12" t="str">
            <v>이리동중</v>
          </cell>
          <cell r="F12" t="str">
            <v>2:02.55</v>
          </cell>
        </row>
        <row r="13">
          <cell r="C13" t="str">
            <v>성재준</v>
          </cell>
          <cell r="E13" t="str">
            <v>경기산본중</v>
          </cell>
          <cell r="F13" t="str">
            <v>2:03.22</v>
          </cell>
        </row>
        <row r="14">
          <cell r="C14" t="str">
            <v>변서윤</v>
          </cell>
          <cell r="E14" t="str">
            <v>거창중</v>
          </cell>
          <cell r="F14" t="str">
            <v>2:03.67</v>
          </cell>
        </row>
        <row r="15">
          <cell r="C15" t="str">
            <v>김근형</v>
          </cell>
          <cell r="E15" t="str">
            <v>대구체육중</v>
          </cell>
          <cell r="F15" t="str">
            <v>2:07.80</v>
          </cell>
        </row>
        <row r="16">
          <cell r="C16" t="str">
            <v>홍진표</v>
          </cell>
          <cell r="E16" t="str">
            <v>영동중</v>
          </cell>
          <cell r="F16" t="str">
            <v>2:10.65</v>
          </cell>
        </row>
        <row r="17">
          <cell r="C17" t="str">
            <v>현솔호</v>
          </cell>
          <cell r="E17" t="str">
            <v>청주동중</v>
          </cell>
          <cell r="F17" t="str">
            <v>2:12.15</v>
          </cell>
        </row>
        <row r="18">
          <cell r="C18" t="str">
            <v>이현서</v>
          </cell>
          <cell r="E18" t="str">
            <v>강릉율곡중</v>
          </cell>
          <cell r="F18" t="str">
            <v>2:13.92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오성일</v>
          </cell>
          <cell r="E11" t="str">
            <v>배문중</v>
          </cell>
          <cell r="F11" t="str">
            <v>4:08.37</v>
          </cell>
        </row>
        <row r="12">
          <cell r="C12" t="str">
            <v>신용민</v>
          </cell>
          <cell r="E12" t="str">
            <v>배문중</v>
          </cell>
          <cell r="F12" t="str">
            <v>4:10.18</v>
          </cell>
        </row>
        <row r="13">
          <cell r="C13" t="str">
            <v>이재웅</v>
          </cell>
          <cell r="E13" t="str">
            <v>영동중</v>
          </cell>
          <cell r="F13" t="str">
            <v>4:10.87</v>
          </cell>
        </row>
        <row r="14">
          <cell r="C14" t="str">
            <v>김진태</v>
          </cell>
          <cell r="E14" t="str">
            <v>이리동중</v>
          </cell>
          <cell r="F14" t="str">
            <v>4:12.16</v>
          </cell>
        </row>
        <row r="15">
          <cell r="C15" t="str">
            <v>진기준</v>
          </cell>
          <cell r="E15" t="str">
            <v>반곡중</v>
          </cell>
          <cell r="F15" t="str">
            <v>4:14:33</v>
          </cell>
        </row>
        <row r="16">
          <cell r="C16" t="str">
            <v>우현민</v>
          </cell>
          <cell r="E16" t="str">
            <v>남산중</v>
          </cell>
          <cell r="F16" t="str">
            <v>4:14:39</v>
          </cell>
        </row>
        <row r="17">
          <cell r="C17" t="str">
            <v>조민혁</v>
          </cell>
          <cell r="E17" t="str">
            <v>전남체육중</v>
          </cell>
          <cell r="F17" t="str">
            <v>4:15.42</v>
          </cell>
        </row>
        <row r="18">
          <cell r="C18" t="str">
            <v>장준표</v>
          </cell>
          <cell r="E18" t="str">
            <v>내동중</v>
          </cell>
          <cell r="F18" t="str">
            <v>4:18.79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이재웅</v>
          </cell>
          <cell r="E11" t="str">
            <v>영동중</v>
          </cell>
          <cell r="F11" t="str">
            <v>8:58.23</v>
          </cell>
        </row>
        <row r="12">
          <cell r="C12" t="str">
            <v>신용민</v>
          </cell>
          <cell r="E12" t="str">
            <v>배문중</v>
          </cell>
          <cell r="F12" t="str">
            <v>8:58.27</v>
          </cell>
        </row>
        <row r="13">
          <cell r="C13" t="str">
            <v>오성일</v>
          </cell>
          <cell r="E13" t="str">
            <v>배문중</v>
          </cell>
          <cell r="F13" t="str">
            <v>9:00.98</v>
          </cell>
        </row>
        <row r="14">
          <cell r="C14" t="str">
            <v>임태운</v>
          </cell>
          <cell r="E14" t="str">
            <v>배문중</v>
          </cell>
          <cell r="F14" t="str">
            <v>9:14.98</v>
          </cell>
        </row>
        <row r="15">
          <cell r="C15" t="str">
            <v>진기준</v>
          </cell>
          <cell r="E15" t="str">
            <v>반곡중</v>
          </cell>
          <cell r="F15" t="str">
            <v>9:16.49</v>
          </cell>
        </row>
        <row r="16">
          <cell r="C16" t="str">
            <v>박세민</v>
          </cell>
          <cell r="E16" t="str">
            <v>대구체육중</v>
          </cell>
          <cell r="F16" t="str">
            <v>9:16.99</v>
          </cell>
        </row>
        <row r="17">
          <cell r="C17" t="str">
            <v>우현민</v>
          </cell>
          <cell r="E17" t="str">
            <v>남산중</v>
          </cell>
          <cell r="F17" t="str">
            <v>9:20.72</v>
          </cell>
        </row>
        <row r="18">
          <cell r="C18" t="str">
            <v>조민혁</v>
          </cell>
          <cell r="E18" t="str">
            <v>전남체육중</v>
          </cell>
          <cell r="F18" t="str">
            <v>9:30.69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-2.3</v>
          </cell>
        </row>
        <row r="11">
          <cell r="C11" t="str">
            <v>이영석</v>
          </cell>
          <cell r="E11" t="str">
            <v>제주중</v>
          </cell>
          <cell r="F11" t="str">
            <v>15.41</v>
          </cell>
        </row>
        <row r="12">
          <cell r="C12" t="str">
            <v>신동호</v>
          </cell>
          <cell r="E12" t="str">
            <v>대전체육중</v>
          </cell>
          <cell r="F12" t="str">
            <v>15.83</v>
          </cell>
        </row>
        <row r="13">
          <cell r="C13" t="str">
            <v>전용하</v>
          </cell>
          <cell r="E13" t="str">
            <v>경북체육중</v>
          </cell>
          <cell r="F13" t="str">
            <v>15.89</v>
          </cell>
        </row>
        <row r="14">
          <cell r="C14" t="str">
            <v>오경민</v>
          </cell>
          <cell r="E14" t="str">
            <v>전남체육중</v>
          </cell>
          <cell r="F14" t="str">
            <v>15.99</v>
          </cell>
        </row>
        <row r="15">
          <cell r="C15" t="str">
            <v>서현수</v>
          </cell>
          <cell r="E15" t="str">
            <v>동명중</v>
          </cell>
          <cell r="F15" t="str">
            <v>16.16</v>
          </cell>
        </row>
        <row r="16">
          <cell r="C16" t="str">
            <v>김우혁</v>
          </cell>
          <cell r="E16" t="str">
            <v>울산스포츠과학중</v>
          </cell>
          <cell r="F16" t="str">
            <v>16.73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김동영</v>
          </cell>
          <cell r="E11" t="str">
            <v>동주중</v>
          </cell>
          <cell r="F11" t="str">
            <v>22:35.30</v>
          </cell>
        </row>
        <row r="12">
          <cell r="C12" t="str">
            <v>장재후</v>
          </cell>
          <cell r="E12" t="str">
            <v>태안중</v>
          </cell>
          <cell r="F12" t="str">
            <v>22:41.26</v>
          </cell>
        </row>
        <row r="13">
          <cell r="C13" t="str">
            <v>김동근</v>
          </cell>
          <cell r="E13" t="str">
            <v>경기소래중</v>
          </cell>
          <cell r="F13" t="str">
            <v>22:56.48</v>
          </cell>
        </row>
        <row r="14">
          <cell r="C14" t="str">
            <v>문종현</v>
          </cell>
          <cell r="E14" t="str">
            <v>경북체육중</v>
          </cell>
          <cell r="F14" t="str">
            <v>23:02.09</v>
          </cell>
        </row>
        <row r="15">
          <cell r="C15" t="str">
            <v>최호영</v>
          </cell>
          <cell r="E15" t="str">
            <v>익산어양중</v>
          </cell>
          <cell r="F15" t="str">
            <v>24:08.86</v>
          </cell>
        </row>
        <row r="16">
          <cell r="C16" t="str">
            <v>김진규</v>
          </cell>
          <cell r="E16" t="str">
            <v>경기송내중앙중</v>
          </cell>
          <cell r="F16" t="str">
            <v>24:16.30</v>
          </cell>
        </row>
        <row r="17">
          <cell r="C17" t="str">
            <v>이재환</v>
          </cell>
          <cell r="E17" t="str">
            <v>동주중</v>
          </cell>
          <cell r="F17" t="str">
            <v>24:29.96</v>
          </cell>
        </row>
        <row r="18">
          <cell r="C18" t="str">
            <v>모호빈</v>
          </cell>
          <cell r="E18" t="str">
            <v>남원중</v>
          </cell>
          <cell r="F18" t="str">
            <v>26:28.62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김현욱 김우혁 송지원 심지민</v>
          </cell>
          <cell r="E11" t="str">
            <v>울산스포츠과학중</v>
          </cell>
          <cell r="F11" t="str">
            <v>44.53</v>
          </cell>
        </row>
        <row r="12">
          <cell r="C12" t="str">
            <v>손정연 안성우 오현명 김현수</v>
          </cell>
          <cell r="E12" t="str">
            <v>익산어양중</v>
          </cell>
          <cell r="F12" t="str">
            <v>45.51</v>
          </cell>
        </row>
        <row r="13">
          <cell r="C13" t="str">
            <v>유제하 최하균 김인범 배건탁</v>
          </cell>
          <cell r="E13" t="str">
            <v>경기경수중</v>
          </cell>
          <cell r="F13" t="str">
            <v>46.00</v>
          </cell>
        </row>
        <row r="14">
          <cell r="C14" t="str">
            <v>이창민 박상욱 서형준 채종호</v>
          </cell>
          <cell r="E14" t="str">
            <v>월배중</v>
          </cell>
          <cell r="F14" t="str">
            <v>46.82</v>
          </cell>
        </row>
        <row r="15">
          <cell r="C15" t="str">
            <v>김대성 강진혁 김윤택 유재혁</v>
          </cell>
          <cell r="E15" t="str">
            <v>경기송운중</v>
          </cell>
          <cell r="F15" t="str">
            <v>47.47</v>
          </cell>
        </row>
        <row r="16">
          <cell r="C16" t="str">
            <v>김주환 김세현 김태훈 이창윤</v>
          </cell>
          <cell r="E16" t="str">
            <v>경기단원중</v>
          </cell>
          <cell r="F16" t="str">
            <v>48.40</v>
          </cell>
        </row>
        <row r="17">
          <cell r="C17" t="str">
            <v>추현근 김준우 김신일 박성원</v>
          </cell>
          <cell r="E17" t="str">
            <v>인천남중</v>
          </cell>
          <cell r="F17" t="str">
            <v>49.08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김승현 이시몬 곽성철 박정한</v>
          </cell>
          <cell r="E11" t="str">
            <v>경기체육중</v>
          </cell>
          <cell r="F11" t="str">
            <v>3:34.93</v>
          </cell>
        </row>
        <row r="12">
          <cell r="C12" t="str">
            <v>배기웅 이동근 정호준 심지민</v>
          </cell>
          <cell r="E12" t="str">
            <v>울산스포츠과학중</v>
          </cell>
          <cell r="F12" t="str">
            <v>3:38.90</v>
          </cell>
        </row>
        <row r="13">
          <cell r="C13" t="str">
            <v>서형준  이창민 채종호 박상욱</v>
          </cell>
          <cell r="E13" t="str">
            <v>월배중</v>
          </cell>
          <cell r="F13" t="str">
            <v>3:41.12</v>
          </cell>
        </row>
        <row r="14">
          <cell r="C14" t="str">
            <v xml:space="preserve">김호근 배주호 송원석 김현욱 </v>
          </cell>
          <cell r="E14" t="str">
            <v>광주체육중</v>
          </cell>
          <cell r="F14" t="str">
            <v>3:41.49</v>
          </cell>
        </row>
        <row r="15">
          <cell r="C15" t="str">
            <v>김동욱 김석환 강기훈 김도학</v>
          </cell>
          <cell r="E15" t="str">
            <v>전남체육중</v>
          </cell>
          <cell r="F15" t="str">
            <v>3:41.60</v>
          </cell>
        </row>
        <row r="16">
          <cell r="C16" t="str">
            <v>김인범 배건탁 심찬우 최하균</v>
          </cell>
          <cell r="E16" t="str">
            <v>경기경수중</v>
          </cell>
          <cell r="F16" t="str">
            <v>3:44.64</v>
          </cell>
        </row>
        <row r="17">
          <cell r="C17" t="str">
            <v>김승우 김진범 박정수 서태무</v>
          </cell>
          <cell r="E17" t="str">
            <v>광명북중</v>
          </cell>
          <cell r="F17" t="str">
            <v>3:57.78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높이"/>
      <sheetName val="장대"/>
      <sheetName val="멀리(예)"/>
      <sheetName val="멀리(결)"/>
      <sheetName val="세단"/>
      <sheetName val="포환"/>
      <sheetName val="원반(예)"/>
      <sheetName val="원반"/>
      <sheetName val="투창"/>
      <sheetName val="5종경기"/>
    </sheetNames>
    <sheetDataSet>
      <sheetData sheetId="0">
        <row r="11">
          <cell r="C11" t="str">
            <v>차종원</v>
          </cell>
          <cell r="E11" t="str">
            <v>울산스포츠과학중</v>
          </cell>
          <cell r="F11">
            <v>1.78</v>
          </cell>
        </row>
        <row r="12">
          <cell r="C12" t="str">
            <v>유재혁</v>
          </cell>
          <cell r="E12" t="str">
            <v>경기송운중</v>
          </cell>
          <cell r="F12">
            <v>1.78</v>
          </cell>
        </row>
        <row r="13">
          <cell r="C13" t="str">
            <v>박평화</v>
          </cell>
          <cell r="E13" t="str">
            <v>경기체육중</v>
          </cell>
          <cell r="F13">
            <v>1.78</v>
          </cell>
        </row>
        <row r="14">
          <cell r="C14" t="str">
            <v>박용배</v>
          </cell>
          <cell r="E14" t="str">
            <v>경남신주중</v>
          </cell>
          <cell r="F14">
            <v>1.75</v>
          </cell>
        </row>
        <row r="15">
          <cell r="C15" t="str">
            <v>김현욱</v>
          </cell>
          <cell r="E15" t="str">
            <v>월촌중</v>
          </cell>
          <cell r="F15">
            <v>1.75</v>
          </cell>
        </row>
        <row r="16">
          <cell r="C16" t="str">
            <v>김기훈</v>
          </cell>
          <cell r="E16" t="str">
            <v>전남체육중</v>
          </cell>
          <cell r="F16">
            <v>1.7</v>
          </cell>
        </row>
        <row r="17">
          <cell r="C17" t="str">
            <v>권재준</v>
          </cell>
          <cell r="E17" t="str">
            <v>대덕중</v>
          </cell>
          <cell r="F17">
            <v>1.7</v>
          </cell>
        </row>
        <row r="18">
          <cell r="C18" t="str">
            <v>이준현</v>
          </cell>
          <cell r="E18" t="str">
            <v>대흥중</v>
          </cell>
        </row>
        <row r="19">
          <cell r="C19" t="str">
            <v>김효일</v>
          </cell>
          <cell r="E19" t="str">
            <v>대흥중</v>
          </cell>
        </row>
      </sheetData>
      <sheetData sheetId="1">
        <row r="11">
          <cell r="C11" t="str">
            <v>성인</v>
          </cell>
          <cell r="E11" t="str">
            <v>부산대청중</v>
          </cell>
          <cell r="F11">
            <v>4</v>
          </cell>
        </row>
        <row r="12">
          <cell r="C12" t="str">
            <v>이한이</v>
          </cell>
          <cell r="E12" t="str">
            <v>경기체육중</v>
          </cell>
          <cell r="F12">
            <v>3.6</v>
          </cell>
        </row>
        <row r="13">
          <cell r="C13" t="str">
            <v>송병직</v>
          </cell>
          <cell r="E13" t="str">
            <v>남외중</v>
          </cell>
          <cell r="F13">
            <v>3.4</v>
          </cell>
        </row>
        <row r="14">
          <cell r="C14" t="str">
            <v>조현석</v>
          </cell>
          <cell r="E14" t="str">
            <v>울산스포츠과학중</v>
          </cell>
          <cell r="F14">
            <v>3.2</v>
          </cell>
        </row>
        <row r="15">
          <cell r="C15" t="str">
            <v>권순욱</v>
          </cell>
          <cell r="E15" t="str">
            <v>남외중</v>
          </cell>
          <cell r="F15">
            <v>3</v>
          </cell>
        </row>
        <row r="16">
          <cell r="C16" t="str">
            <v>장병준</v>
          </cell>
          <cell r="E16" t="str">
            <v>울산중</v>
          </cell>
          <cell r="F16">
            <v>2.8</v>
          </cell>
        </row>
      </sheetData>
      <sheetData sheetId="2" refreshError="1"/>
      <sheetData sheetId="3">
        <row r="11">
          <cell r="C11" t="str">
            <v>심지민</v>
          </cell>
          <cell r="E11" t="str">
            <v>울산스포츠과학중</v>
          </cell>
          <cell r="F11">
            <v>6.69</v>
          </cell>
          <cell r="G11" t="str">
            <v>-0.2</v>
          </cell>
        </row>
        <row r="12">
          <cell r="C12" t="str">
            <v>손민수</v>
          </cell>
          <cell r="E12" t="str">
            <v>광주체육중</v>
          </cell>
          <cell r="F12">
            <v>6.32</v>
          </cell>
          <cell r="G12" t="str">
            <v>0.7</v>
          </cell>
        </row>
        <row r="13">
          <cell r="C13" t="str">
            <v>오태근</v>
          </cell>
          <cell r="E13" t="str">
            <v>대흥중</v>
          </cell>
          <cell r="F13">
            <v>6.24</v>
          </cell>
          <cell r="G13" t="str">
            <v>0.7</v>
          </cell>
        </row>
        <row r="14">
          <cell r="C14" t="str">
            <v>김성곤</v>
          </cell>
          <cell r="E14" t="str">
            <v>동명중</v>
          </cell>
          <cell r="F14">
            <v>6.22</v>
          </cell>
          <cell r="G14" t="str">
            <v>0.1</v>
          </cell>
        </row>
        <row r="15">
          <cell r="C15" t="str">
            <v>조성태</v>
          </cell>
          <cell r="E15" t="str">
            <v>대흥중</v>
          </cell>
          <cell r="G15" t="str">
            <v>1.6</v>
          </cell>
        </row>
        <row r="16">
          <cell r="C16" t="str">
            <v>박상욱</v>
          </cell>
          <cell r="E16" t="str">
            <v>월배중</v>
          </cell>
          <cell r="F16">
            <v>6.15</v>
          </cell>
          <cell r="G16" t="str">
            <v>0.8</v>
          </cell>
        </row>
        <row r="17">
          <cell r="C17" t="str">
            <v>박중현</v>
          </cell>
          <cell r="E17" t="str">
            <v>광양백운중</v>
          </cell>
          <cell r="F17">
            <v>6</v>
          </cell>
          <cell r="G17" t="str">
            <v>1.3</v>
          </cell>
        </row>
        <row r="18">
          <cell r="C18" t="str">
            <v>박경모</v>
          </cell>
          <cell r="E18" t="str">
            <v>경주중</v>
          </cell>
          <cell r="F18">
            <v>6</v>
          </cell>
          <cell r="G18" t="str">
            <v>0.5</v>
          </cell>
        </row>
      </sheetData>
      <sheetData sheetId="4">
        <row r="11">
          <cell r="C11" t="str">
            <v>조홍조</v>
          </cell>
          <cell r="E11" t="str">
            <v>형곡중</v>
          </cell>
          <cell r="F11">
            <v>14.03</v>
          </cell>
          <cell r="G11" t="str">
            <v>1.6</v>
          </cell>
        </row>
        <row r="12">
          <cell r="C12" t="str">
            <v>고요한</v>
          </cell>
          <cell r="E12" t="str">
            <v>홍주중</v>
          </cell>
          <cell r="F12">
            <v>13.88</v>
          </cell>
          <cell r="G12" t="str">
            <v>7.5</v>
          </cell>
        </row>
        <row r="13">
          <cell r="C13" t="str">
            <v>손민수</v>
          </cell>
          <cell r="E13" t="str">
            <v>광주체육중</v>
          </cell>
          <cell r="F13">
            <v>13.61</v>
          </cell>
          <cell r="G13" t="str">
            <v>-1.4</v>
          </cell>
        </row>
        <row r="14">
          <cell r="C14" t="str">
            <v>심지민</v>
          </cell>
          <cell r="E14" t="str">
            <v>울산스포츠과학중</v>
          </cell>
          <cell r="F14">
            <v>13.43</v>
          </cell>
          <cell r="G14" t="str">
            <v>2.5</v>
          </cell>
        </row>
        <row r="15">
          <cell r="C15" t="str">
            <v>모유성</v>
          </cell>
          <cell r="E15" t="str">
            <v>경기대경중</v>
          </cell>
          <cell r="F15">
            <v>13.2</v>
          </cell>
          <cell r="G15" t="str">
            <v>3.8</v>
          </cell>
        </row>
        <row r="16">
          <cell r="C16" t="str">
            <v>이동현</v>
          </cell>
          <cell r="E16" t="str">
            <v>대전체육중</v>
          </cell>
          <cell r="F16">
            <v>13.01</v>
          </cell>
          <cell r="G16" t="str">
            <v>1.6</v>
          </cell>
        </row>
        <row r="17">
          <cell r="C17" t="str">
            <v>황철민</v>
          </cell>
          <cell r="E17" t="str">
            <v>동주중</v>
          </cell>
          <cell r="F17">
            <v>12.81</v>
          </cell>
          <cell r="G17" t="str">
            <v>1.5</v>
          </cell>
        </row>
        <row r="18">
          <cell r="C18" t="str">
            <v>김현욱</v>
          </cell>
          <cell r="E18" t="str">
            <v>울산스포츠과학중</v>
          </cell>
          <cell r="F18">
            <v>12.41</v>
          </cell>
          <cell r="G18" t="str">
            <v>0.9</v>
          </cell>
        </row>
      </sheetData>
      <sheetData sheetId="5">
        <row r="11">
          <cell r="C11" t="str">
            <v>이성빈</v>
          </cell>
          <cell r="E11" t="str">
            <v>익산지원중</v>
          </cell>
          <cell r="F11">
            <v>18.23</v>
          </cell>
        </row>
        <row r="12">
          <cell r="C12" t="str">
            <v>이규태</v>
          </cell>
          <cell r="E12" t="str">
            <v>경기대경중</v>
          </cell>
          <cell r="F12">
            <v>17.649999999999999</v>
          </cell>
        </row>
        <row r="13">
          <cell r="C13" t="str">
            <v>박준범</v>
          </cell>
          <cell r="E13" t="str">
            <v>대전체육중</v>
          </cell>
          <cell r="F13">
            <v>16.86</v>
          </cell>
        </row>
        <row r="14">
          <cell r="C14" t="str">
            <v>정상민</v>
          </cell>
          <cell r="E14" t="str">
            <v>홍주중</v>
          </cell>
          <cell r="F14">
            <v>16.43</v>
          </cell>
        </row>
        <row r="15">
          <cell r="C15" t="str">
            <v>양재우</v>
          </cell>
          <cell r="E15" t="str">
            <v>반곡중</v>
          </cell>
          <cell r="F15">
            <v>15.72</v>
          </cell>
        </row>
        <row r="16">
          <cell r="C16" t="str">
            <v>김홍규</v>
          </cell>
          <cell r="E16" t="str">
            <v>천안오성중</v>
          </cell>
          <cell r="F16">
            <v>15.41</v>
          </cell>
        </row>
        <row r="17">
          <cell r="C17" t="str">
            <v>서석하</v>
          </cell>
          <cell r="E17" t="str">
            <v>거제고현중</v>
          </cell>
          <cell r="F17">
            <v>14.51</v>
          </cell>
        </row>
        <row r="18">
          <cell r="C18" t="str">
            <v>박민서</v>
          </cell>
          <cell r="E18" t="str">
            <v>인천당하중</v>
          </cell>
          <cell r="F18">
            <v>14.48</v>
          </cell>
        </row>
      </sheetData>
      <sheetData sheetId="6" refreshError="1"/>
      <sheetData sheetId="7">
        <row r="11">
          <cell r="C11" t="str">
            <v>부건호</v>
          </cell>
          <cell r="E11" t="str">
            <v>경기체육중</v>
          </cell>
          <cell r="F11">
            <v>51.94</v>
          </cell>
        </row>
        <row r="12">
          <cell r="C12" t="str">
            <v>정상민</v>
          </cell>
          <cell r="E12" t="str">
            <v>홍주중</v>
          </cell>
          <cell r="F12">
            <v>49.16</v>
          </cell>
        </row>
        <row r="13">
          <cell r="C13" t="str">
            <v>이수한</v>
          </cell>
          <cell r="E13" t="str">
            <v>충주중</v>
          </cell>
          <cell r="F13">
            <v>48.54</v>
          </cell>
        </row>
        <row r="14">
          <cell r="C14" t="str">
            <v>이재훈</v>
          </cell>
          <cell r="E14" t="str">
            <v>거창중</v>
          </cell>
          <cell r="F14">
            <v>48.29</v>
          </cell>
        </row>
        <row r="15">
          <cell r="C15" t="str">
            <v>원일호</v>
          </cell>
          <cell r="E15" t="str">
            <v>호저중</v>
          </cell>
          <cell r="F15">
            <v>47.26</v>
          </cell>
        </row>
        <row r="16">
          <cell r="C16" t="str">
            <v>도근영</v>
          </cell>
          <cell r="E16" t="str">
            <v>대구체육중</v>
          </cell>
          <cell r="F16">
            <v>46.73</v>
          </cell>
        </row>
        <row r="17">
          <cell r="C17" t="str">
            <v>박준형</v>
          </cell>
          <cell r="E17" t="str">
            <v>거창중</v>
          </cell>
          <cell r="F17">
            <v>45.84</v>
          </cell>
        </row>
        <row r="18">
          <cell r="C18" t="str">
            <v>최준희</v>
          </cell>
          <cell r="E18" t="str">
            <v>경기문산중</v>
          </cell>
          <cell r="F18">
            <v>44.63</v>
          </cell>
        </row>
      </sheetData>
      <sheetData sheetId="8">
        <row r="11">
          <cell r="C11" t="str">
            <v>허근석</v>
          </cell>
          <cell r="E11" t="str">
            <v>천안오성중</v>
          </cell>
          <cell r="F11">
            <v>62.05</v>
          </cell>
        </row>
        <row r="12">
          <cell r="C12" t="str">
            <v>정민승</v>
          </cell>
          <cell r="E12" t="str">
            <v>전남체육중</v>
          </cell>
          <cell r="F12">
            <v>56.4</v>
          </cell>
        </row>
        <row r="13">
          <cell r="C13" t="str">
            <v>안하영</v>
          </cell>
          <cell r="E13" t="str">
            <v>홍주중</v>
          </cell>
          <cell r="F13">
            <v>55.44</v>
          </cell>
        </row>
        <row r="14">
          <cell r="C14" t="str">
            <v>우석진</v>
          </cell>
          <cell r="E14" t="str">
            <v>경기체육중</v>
          </cell>
          <cell r="F14">
            <v>54.49</v>
          </cell>
        </row>
        <row r="15">
          <cell r="C15" t="str">
            <v>김명규</v>
          </cell>
          <cell r="E15" t="str">
            <v>울산스포츠과학중</v>
          </cell>
          <cell r="F15">
            <v>50.71</v>
          </cell>
        </row>
        <row r="16">
          <cell r="C16" t="str">
            <v>김병선</v>
          </cell>
          <cell r="E16" t="str">
            <v>충주중</v>
          </cell>
          <cell r="F16">
            <v>49.38</v>
          </cell>
        </row>
        <row r="17">
          <cell r="C17" t="str">
            <v>김진호</v>
          </cell>
          <cell r="E17" t="str">
            <v>대구체육중</v>
          </cell>
          <cell r="F17">
            <v>45.41</v>
          </cell>
        </row>
        <row r="18">
          <cell r="C18" t="str">
            <v>박주언</v>
          </cell>
          <cell r="E18" t="str">
            <v>비아중</v>
          </cell>
          <cell r="F18">
            <v>43.27</v>
          </cell>
        </row>
      </sheetData>
      <sheetData sheetId="9">
        <row r="11">
          <cell r="C11" t="str">
            <v>김재관</v>
          </cell>
          <cell r="E11" t="str">
            <v>서생중</v>
          </cell>
          <cell r="F11" t="str">
            <v>3,500점</v>
          </cell>
        </row>
        <row r="12">
          <cell r="C12" t="str">
            <v>라시호</v>
          </cell>
          <cell r="E12" t="str">
            <v>경기용문중</v>
          </cell>
          <cell r="F12" t="str">
            <v>3,345점</v>
          </cell>
        </row>
        <row r="13">
          <cell r="C13" t="str">
            <v>김대성</v>
          </cell>
          <cell r="E13" t="str">
            <v>목포하당중</v>
          </cell>
          <cell r="F13" t="str">
            <v>3,244점</v>
          </cell>
        </row>
        <row r="14">
          <cell r="C14" t="str">
            <v>정성일</v>
          </cell>
          <cell r="E14" t="str">
            <v>홍주중</v>
          </cell>
          <cell r="F14" t="str">
            <v>2,604점</v>
          </cell>
        </row>
        <row r="15">
          <cell r="C15" t="str">
            <v>이재원</v>
          </cell>
          <cell r="E15" t="str">
            <v>홍주중</v>
          </cell>
          <cell r="F15" t="str">
            <v>2,456점</v>
          </cell>
        </row>
        <row r="16">
          <cell r="C16" t="str">
            <v>표수민</v>
          </cell>
          <cell r="E16" t="str">
            <v>홍주중</v>
          </cell>
          <cell r="F16" t="str">
            <v>2,381점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강효민</v>
          </cell>
          <cell r="E11" t="str">
            <v>경남신주중</v>
          </cell>
          <cell r="F11">
            <v>1.6</v>
          </cell>
        </row>
        <row r="12">
          <cell r="C12" t="str">
            <v>김여경</v>
          </cell>
          <cell r="E12" t="str">
            <v>전북체육중</v>
          </cell>
          <cell r="F12">
            <v>1.55</v>
          </cell>
        </row>
        <row r="13">
          <cell r="C13" t="str">
            <v>복시현</v>
          </cell>
          <cell r="E13" t="str">
            <v>익산어양중</v>
          </cell>
          <cell r="F13">
            <v>1.5</v>
          </cell>
        </row>
        <row r="14">
          <cell r="C14" t="str">
            <v>김한결</v>
          </cell>
          <cell r="E14" t="str">
            <v>강릉율곡중</v>
          </cell>
          <cell r="F14">
            <v>1.5</v>
          </cell>
        </row>
        <row r="15">
          <cell r="C15" t="str">
            <v>김주현</v>
          </cell>
          <cell r="E15" t="str">
            <v>대흥중</v>
          </cell>
          <cell r="F15">
            <v>1.5</v>
          </cell>
        </row>
        <row r="16">
          <cell r="C16" t="str">
            <v>이다인</v>
          </cell>
          <cell r="E16" t="str">
            <v>월촌중</v>
          </cell>
        </row>
        <row r="17">
          <cell r="C17" t="str">
            <v>전유선</v>
          </cell>
          <cell r="E17" t="str">
            <v>경기체육중</v>
          </cell>
        </row>
      </sheetData>
      <sheetData sheetId="1"/>
      <sheetData sheetId="2">
        <row r="11">
          <cell r="C11" t="str">
            <v>박지현</v>
          </cell>
          <cell r="E11" t="str">
            <v>전남체육중</v>
          </cell>
          <cell r="F11">
            <v>5.27</v>
          </cell>
          <cell r="G11" t="str">
            <v>1.8</v>
          </cell>
        </row>
        <row r="12">
          <cell r="C12" t="str">
            <v>이희령</v>
          </cell>
          <cell r="E12" t="str">
            <v>강원체육중</v>
          </cell>
          <cell r="F12">
            <v>5.19</v>
          </cell>
          <cell r="G12" t="str">
            <v>2.3</v>
          </cell>
        </row>
        <row r="13">
          <cell r="C13" t="str">
            <v>조성은</v>
          </cell>
          <cell r="E13" t="str">
            <v>울산스포츠과학중</v>
          </cell>
          <cell r="F13">
            <v>5.13</v>
          </cell>
          <cell r="G13" t="str">
            <v>2.0</v>
          </cell>
        </row>
        <row r="14">
          <cell r="C14" t="str">
            <v>문다은</v>
          </cell>
          <cell r="E14" t="str">
            <v>광주체육중</v>
          </cell>
          <cell r="F14">
            <v>4.99</v>
          </cell>
          <cell r="G14" t="str">
            <v>1.3</v>
          </cell>
        </row>
        <row r="15">
          <cell r="C15" t="str">
            <v>김진희</v>
          </cell>
          <cell r="E15" t="str">
            <v>울산스포츠과학중</v>
          </cell>
          <cell r="F15">
            <v>4.92</v>
          </cell>
          <cell r="G15" t="str">
            <v>1.7</v>
          </cell>
        </row>
        <row r="16">
          <cell r="C16" t="str">
            <v>김바다</v>
          </cell>
          <cell r="E16" t="str">
            <v>대전체육중</v>
          </cell>
          <cell r="F16">
            <v>4.91</v>
          </cell>
          <cell r="G16" t="str">
            <v>0.2</v>
          </cell>
        </row>
        <row r="17">
          <cell r="C17" t="str">
            <v>김선주</v>
          </cell>
          <cell r="E17" t="str">
            <v>전남체육중</v>
          </cell>
          <cell r="F17">
            <v>4.8499999999999996</v>
          </cell>
          <cell r="G17" t="str">
            <v>0.4</v>
          </cell>
        </row>
        <row r="18">
          <cell r="C18" t="str">
            <v>이승은</v>
          </cell>
          <cell r="E18" t="str">
            <v>영해중</v>
          </cell>
          <cell r="F18">
            <v>4.8099999999999996</v>
          </cell>
          <cell r="G18" t="str">
            <v>1.7</v>
          </cell>
        </row>
      </sheetData>
      <sheetData sheetId="3">
        <row r="11">
          <cell r="C11" t="str">
            <v>박지현</v>
          </cell>
          <cell r="E11" t="str">
            <v>전남체육중</v>
          </cell>
          <cell r="F11">
            <v>11.55</v>
          </cell>
          <cell r="G11" t="str">
            <v>2.1</v>
          </cell>
        </row>
        <row r="12">
          <cell r="C12" t="str">
            <v>김선주</v>
          </cell>
          <cell r="E12" t="str">
            <v>전남체육중</v>
          </cell>
          <cell r="F12">
            <v>11.44</v>
          </cell>
          <cell r="G12" t="str">
            <v>1.6</v>
          </cell>
        </row>
        <row r="13">
          <cell r="C13" t="str">
            <v>김바다</v>
          </cell>
          <cell r="E13" t="str">
            <v>대전체육중</v>
          </cell>
          <cell r="F13">
            <v>11.08</v>
          </cell>
          <cell r="G13" t="str">
            <v>2.2</v>
          </cell>
        </row>
        <row r="14">
          <cell r="C14" t="str">
            <v>김여경</v>
          </cell>
          <cell r="E14" t="str">
            <v>전북체육중</v>
          </cell>
          <cell r="F14">
            <v>10.59</v>
          </cell>
          <cell r="G14" t="str">
            <v>2.9</v>
          </cell>
        </row>
        <row r="15">
          <cell r="C15" t="str">
            <v>김수목</v>
          </cell>
          <cell r="E15" t="str">
            <v>거제중앙중</v>
          </cell>
          <cell r="F15">
            <v>10.23</v>
          </cell>
          <cell r="G15" t="str">
            <v>-1.6</v>
          </cell>
        </row>
        <row r="16">
          <cell r="C16" t="str">
            <v>김지현</v>
          </cell>
          <cell r="E16" t="str">
            <v>논곡중</v>
          </cell>
          <cell r="F16">
            <v>10.17</v>
          </cell>
          <cell r="G16" t="str">
            <v>0.6</v>
          </cell>
        </row>
        <row r="17">
          <cell r="C17" t="str">
            <v>한혜정</v>
          </cell>
          <cell r="E17" t="str">
            <v>홍성여자중</v>
          </cell>
          <cell r="F17">
            <v>10.14</v>
          </cell>
          <cell r="G17" t="str">
            <v>2.1</v>
          </cell>
        </row>
        <row r="18">
          <cell r="C18" t="str">
            <v>우연경</v>
          </cell>
          <cell r="E18" t="str">
            <v>대전체육중</v>
          </cell>
          <cell r="F18">
            <v>9.66</v>
          </cell>
          <cell r="G18" t="str">
            <v>1.6</v>
          </cell>
        </row>
      </sheetData>
      <sheetData sheetId="4">
        <row r="11">
          <cell r="C11" t="str">
            <v>김유진</v>
          </cell>
          <cell r="E11" t="str">
            <v>홍성여자중</v>
          </cell>
        </row>
        <row r="12">
          <cell r="C12" t="str">
            <v>정진희</v>
          </cell>
          <cell r="E12" t="str">
            <v>거제중앙중</v>
          </cell>
          <cell r="F12">
            <v>13.55</v>
          </cell>
        </row>
        <row r="13">
          <cell r="C13" t="str">
            <v>박효정</v>
          </cell>
          <cell r="E13" t="str">
            <v>경기체육중</v>
          </cell>
          <cell r="F13">
            <v>12.32</v>
          </cell>
        </row>
        <row r="14">
          <cell r="C14" t="str">
            <v>엄회정</v>
          </cell>
          <cell r="E14" t="str">
            <v>내동중</v>
          </cell>
          <cell r="F14">
            <v>11.89</v>
          </cell>
        </row>
        <row r="15">
          <cell r="C15" t="str">
            <v>노수진</v>
          </cell>
          <cell r="E15" t="str">
            <v>전남체육중</v>
          </cell>
          <cell r="F15">
            <v>11.55</v>
          </cell>
        </row>
        <row r="16">
          <cell r="C16" t="str">
            <v>주형원</v>
          </cell>
          <cell r="E16" t="str">
            <v>경기철산중</v>
          </cell>
          <cell r="F16">
            <v>11.26</v>
          </cell>
        </row>
        <row r="17">
          <cell r="C17" t="str">
            <v>진서희</v>
          </cell>
          <cell r="E17" t="str">
            <v>포항송도중</v>
          </cell>
          <cell r="F17">
            <v>11.17</v>
          </cell>
        </row>
        <row r="18">
          <cell r="C18" t="str">
            <v>신유진</v>
          </cell>
          <cell r="E18" t="str">
            <v>경기체육중</v>
          </cell>
          <cell r="F18">
            <v>10.92</v>
          </cell>
        </row>
      </sheetData>
      <sheetData sheetId="5">
        <row r="11">
          <cell r="C11" t="str">
            <v>정채윤</v>
          </cell>
          <cell r="E11" t="str">
            <v>대소중</v>
          </cell>
          <cell r="F11" t="str">
            <v>40.75</v>
          </cell>
        </row>
        <row r="12">
          <cell r="C12" t="str">
            <v>심명진</v>
          </cell>
          <cell r="E12" t="str">
            <v>울산스포츠과학중</v>
          </cell>
          <cell r="F12" t="str">
            <v>35.71</v>
          </cell>
        </row>
        <row r="13">
          <cell r="C13" t="str">
            <v>김유진</v>
          </cell>
          <cell r="E13" t="str">
            <v>홍성여자중</v>
          </cell>
          <cell r="F13" t="str">
            <v>34.75</v>
          </cell>
        </row>
        <row r="14">
          <cell r="C14" t="str">
            <v>홍승연</v>
          </cell>
          <cell r="E14" t="str">
            <v>부평여자중</v>
          </cell>
          <cell r="F14" t="str">
            <v>33.91</v>
          </cell>
        </row>
        <row r="15">
          <cell r="C15" t="str">
            <v>이아빈</v>
          </cell>
          <cell r="E15" t="str">
            <v>익산지원중</v>
          </cell>
          <cell r="F15" t="str">
            <v>31.11</v>
          </cell>
        </row>
        <row r="16">
          <cell r="C16" t="str">
            <v>유지오</v>
          </cell>
          <cell r="E16" t="str">
            <v>전라중</v>
          </cell>
          <cell r="F16" t="str">
            <v>30.78</v>
          </cell>
        </row>
        <row r="17">
          <cell r="C17" t="str">
            <v>김아영</v>
          </cell>
          <cell r="E17" t="str">
            <v>목포항도여자중</v>
          </cell>
          <cell r="F17" t="str">
            <v>29.54</v>
          </cell>
        </row>
        <row r="18">
          <cell r="C18" t="str">
            <v>김지인</v>
          </cell>
          <cell r="E18" t="str">
            <v>비아중</v>
          </cell>
          <cell r="F18" t="str">
            <v>29.21</v>
          </cell>
        </row>
      </sheetData>
      <sheetData sheetId="6">
        <row r="11">
          <cell r="C11" t="str">
            <v>곽가심</v>
          </cell>
          <cell r="E11" t="str">
            <v>김해내덕중</v>
          </cell>
          <cell r="F11">
            <v>45.52</v>
          </cell>
        </row>
        <row r="12">
          <cell r="C12" t="str">
            <v>윤세진</v>
          </cell>
          <cell r="E12" t="str">
            <v>비아중</v>
          </cell>
          <cell r="F12">
            <v>41.56</v>
          </cell>
        </row>
        <row r="13">
          <cell r="C13" t="str">
            <v>최가희</v>
          </cell>
          <cell r="E13" t="str">
            <v>강원체육중</v>
          </cell>
          <cell r="F13">
            <v>38.799999999999997</v>
          </cell>
        </row>
        <row r="14">
          <cell r="C14" t="str">
            <v>문하은</v>
          </cell>
          <cell r="E14" t="str">
            <v>광주체육중</v>
          </cell>
          <cell r="F14">
            <v>38.630000000000003</v>
          </cell>
        </row>
        <row r="15">
          <cell r="C15" t="str">
            <v>김가영</v>
          </cell>
          <cell r="E15" t="str">
            <v>의성여자중</v>
          </cell>
          <cell r="F15">
            <v>34.57</v>
          </cell>
        </row>
        <row r="16">
          <cell r="C16" t="str">
            <v>정아영</v>
          </cell>
          <cell r="E16" t="str">
            <v>대소중</v>
          </cell>
          <cell r="F16">
            <v>32.15</v>
          </cell>
        </row>
        <row r="17">
          <cell r="C17" t="str">
            <v>김원우</v>
          </cell>
          <cell r="E17" t="str">
            <v>월촌중</v>
          </cell>
          <cell r="F17">
            <v>31.18</v>
          </cell>
        </row>
        <row r="18">
          <cell r="C18" t="str">
            <v>장지아</v>
          </cell>
          <cell r="E18" t="str">
            <v>전남체육중</v>
          </cell>
          <cell r="F18">
            <v>29.51</v>
          </cell>
        </row>
      </sheetData>
      <sheetData sheetId="7">
        <row r="11">
          <cell r="C11" t="str">
            <v>조아영</v>
          </cell>
          <cell r="E11" t="str">
            <v>인화여자중</v>
          </cell>
          <cell r="F11" t="str">
            <v>2,789점</v>
          </cell>
        </row>
        <row r="12">
          <cell r="C12" t="str">
            <v>이선주</v>
          </cell>
          <cell r="E12" t="str">
            <v>대전체육중</v>
          </cell>
          <cell r="F12" t="str">
            <v>2,728점</v>
          </cell>
        </row>
        <row r="13">
          <cell r="C13" t="str">
            <v>이나예</v>
          </cell>
          <cell r="E13" t="str">
            <v>원주여자중</v>
          </cell>
          <cell r="F13" t="str">
            <v>2,638점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-0.1</v>
          </cell>
        </row>
        <row r="11">
          <cell r="C11" t="str">
            <v>김하은</v>
          </cell>
          <cell r="E11" t="str">
            <v>경기산본중</v>
          </cell>
          <cell r="F11" t="str">
            <v>12.50</v>
          </cell>
        </row>
        <row r="12">
          <cell r="C12" t="str">
            <v>김채연</v>
          </cell>
          <cell r="E12" t="str">
            <v>온양용화중</v>
          </cell>
          <cell r="F12" t="str">
            <v>12.60</v>
          </cell>
        </row>
        <row r="13">
          <cell r="C13" t="str">
            <v>최찬미</v>
          </cell>
          <cell r="E13" t="str">
            <v>순천금당중</v>
          </cell>
          <cell r="F13" t="str">
            <v>12.79</v>
          </cell>
        </row>
        <row r="14">
          <cell r="C14" t="str">
            <v>권혜림</v>
          </cell>
          <cell r="E14" t="str">
            <v>경기와동중</v>
          </cell>
          <cell r="F14" t="str">
            <v>12.83</v>
          </cell>
        </row>
        <row r="15">
          <cell r="C15" t="str">
            <v>김희원</v>
          </cell>
          <cell r="E15" t="str">
            <v>광주체육중</v>
          </cell>
          <cell r="F15" t="str">
            <v>13.02</v>
          </cell>
        </row>
        <row r="16">
          <cell r="C16" t="str">
            <v>박신효</v>
          </cell>
          <cell r="E16" t="str">
            <v>경북성남여자중</v>
          </cell>
          <cell r="F16" t="str">
            <v>13.09</v>
          </cell>
        </row>
        <row r="17">
          <cell r="C17" t="str">
            <v>우수민</v>
          </cell>
          <cell r="E17" t="str">
            <v>대흥중</v>
          </cell>
          <cell r="F17" t="str">
            <v>13.10</v>
          </cell>
        </row>
        <row r="18">
          <cell r="C18" t="str">
            <v>이상미</v>
          </cell>
          <cell r="E18" t="str">
            <v>경기대경중</v>
          </cell>
          <cell r="F18" t="str">
            <v>13.32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김안나</v>
          </cell>
          <cell r="E11" t="str">
            <v>진남여자중</v>
          </cell>
          <cell r="F11" t="str">
            <v>25.84</v>
          </cell>
        </row>
        <row r="12">
          <cell r="C12" t="str">
            <v>이미진</v>
          </cell>
          <cell r="E12" t="str">
            <v>강릉해람중</v>
          </cell>
          <cell r="F12" t="str">
            <v>25.89</v>
          </cell>
        </row>
        <row r="13">
          <cell r="C13" t="str">
            <v>권혜림</v>
          </cell>
          <cell r="E13" t="str">
            <v>경기와동중</v>
          </cell>
          <cell r="F13" t="str">
            <v>26.39</v>
          </cell>
        </row>
        <row r="14">
          <cell r="C14" t="str">
            <v>김희원</v>
          </cell>
          <cell r="E14" t="str">
            <v>광주체육중</v>
          </cell>
          <cell r="F14" t="str">
            <v>26.54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권하영</v>
          </cell>
          <cell r="E11" t="str">
            <v>경기와동중</v>
          </cell>
          <cell r="F11" t="str">
            <v>1:00.50</v>
          </cell>
        </row>
        <row r="12">
          <cell r="C12" t="str">
            <v>이남교</v>
          </cell>
          <cell r="E12" t="str">
            <v>전남체육중</v>
          </cell>
          <cell r="F12" t="str">
            <v>1:00.53</v>
          </cell>
        </row>
        <row r="13">
          <cell r="C13" t="str">
            <v>신은혜</v>
          </cell>
          <cell r="E13" t="str">
            <v>대구체육중</v>
          </cell>
          <cell r="F13" t="str">
            <v>1:00.81</v>
          </cell>
        </row>
        <row r="14">
          <cell r="C14" t="str">
            <v>강민주</v>
          </cell>
          <cell r="E14" t="str">
            <v>광주체육중</v>
          </cell>
          <cell r="F14" t="str">
            <v>1:01.29</v>
          </cell>
        </row>
        <row r="15">
          <cell r="C15" t="str">
            <v>장미</v>
          </cell>
          <cell r="E15" t="str">
            <v>조치원여자중</v>
          </cell>
          <cell r="F15" t="str">
            <v>1:01.65</v>
          </cell>
        </row>
        <row r="16">
          <cell r="C16" t="str">
            <v>이세빈</v>
          </cell>
          <cell r="E16" t="str">
            <v>부산체육중</v>
          </cell>
          <cell r="F16" t="str">
            <v>1:03.06</v>
          </cell>
        </row>
        <row r="17">
          <cell r="C17" t="str">
            <v>이미진</v>
          </cell>
          <cell r="E17" t="str">
            <v>강릉해람중</v>
          </cell>
          <cell r="F17" t="str">
            <v>1:03.12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차지원</v>
          </cell>
          <cell r="E11" t="str">
            <v>경명여자중</v>
          </cell>
          <cell r="F11" t="str">
            <v>2:22.10</v>
          </cell>
        </row>
        <row r="12">
          <cell r="C12" t="str">
            <v>이서빈</v>
          </cell>
          <cell r="E12" t="str">
            <v>경기철산중</v>
          </cell>
          <cell r="F12" t="str">
            <v>2:25.25</v>
          </cell>
        </row>
        <row r="13">
          <cell r="C13" t="str">
            <v>황지향</v>
          </cell>
          <cell r="E13" t="str">
            <v>광주체육중</v>
          </cell>
          <cell r="F13" t="str">
            <v>2:26.86</v>
          </cell>
        </row>
        <row r="14">
          <cell r="C14" t="str">
            <v>이가영</v>
          </cell>
          <cell r="E14" t="str">
            <v>괴산오성중</v>
          </cell>
          <cell r="F14" t="str">
            <v>2:27.74</v>
          </cell>
        </row>
        <row r="15">
          <cell r="C15" t="str">
            <v>최수인</v>
          </cell>
          <cell r="E15" t="str">
            <v>강원체육중</v>
          </cell>
          <cell r="F15" t="str">
            <v>2:33.82</v>
          </cell>
        </row>
        <row r="16">
          <cell r="C16" t="str">
            <v>이현경</v>
          </cell>
          <cell r="E16" t="str">
            <v>광주체육중</v>
          </cell>
          <cell r="F16" t="str">
            <v>2:34.28</v>
          </cell>
        </row>
        <row r="17">
          <cell r="C17" t="str">
            <v>서동린</v>
          </cell>
          <cell r="E17" t="str">
            <v>경기산본중</v>
          </cell>
          <cell r="F17" t="str">
            <v>2:37.41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"/>
      <sheetName val="결승기록지"/>
    </sheetNames>
    <sheetDataSet>
      <sheetData sheetId="0"/>
      <sheetData sheetId="1"/>
      <sheetData sheetId="2"/>
      <sheetData sheetId="3"/>
      <sheetData sheetId="4">
        <row r="11">
          <cell r="C11" t="str">
            <v>차지원</v>
          </cell>
          <cell r="E11" t="str">
            <v>경명여자중</v>
          </cell>
          <cell r="F11" t="str">
            <v>4:38.23</v>
          </cell>
        </row>
        <row r="12">
          <cell r="C12" t="str">
            <v>연유빈</v>
          </cell>
          <cell r="E12" t="str">
            <v>경북성남여자중</v>
          </cell>
          <cell r="F12" t="str">
            <v>4:43.87</v>
          </cell>
        </row>
        <row r="13">
          <cell r="C13" t="str">
            <v>김도희</v>
          </cell>
          <cell r="E13" t="str">
            <v>건대부속중</v>
          </cell>
          <cell r="F13" t="str">
            <v>4:43.98</v>
          </cell>
        </row>
        <row r="14">
          <cell r="C14" t="str">
            <v>이유정</v>
          </cell>
          <cell r="E14" t="str">
            <v>대전체육중</v>
          </cell>
          <cell r="F14" t="str">
            <v>4:49.58</v>
          </cell>
        </row>
        <row r="15">
          <cell r="C15" t="str">
            <v>최수인</v>
          </cell>
          <cell r="E15" t="str">
            <v>강원체육중</v>
          </cell>
          <cell r="F15" t="str">
            <v>4:58.83</v>
          </cell>
        </row>
        <row r="16">
          <cell r="C16" t="str">
            <v>황지향</v>
          </cell>
          <cell r="E16" t="str">
            <v>광주체육중</v>
          </cell>
          <cell r="F16" t="str">
            <v>5:03.36</v>
          </cell>
        </row>
        <row r="17">
          <cell r="C17" t="str">
            <v>우슬기</v>
          </cell>
          <cell r="E17" t="str">
            <v>강원체육중</v>
          </cell>
          <cell r="F17" t="str">
            <v>5:04.33</v>
          </cell>
        </row>
        <row r="18">
          <cell r="C18" t="str">
            <v>강화랑</v>
          </cell>
          <cell r="E18" t="str">
            <v>북후중</v>
          </cell>
          <cell r="F18" t="str">
            <v>5:10.67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연유빈</v>
          </cell>
          <cell r="E11" t="str">
            <v>경북성남여자중</v>
          </cell>
          <cell r="F11" t="str">
            <v>10:16.98</v>
          </cell>
        </row>
        <row r="12">
          <cell r="C12" t="str">
            <v>김가경</v>
          </cell>
          <cell r="E12" t="str">
            <v>전남체육중</v>
          </cell>
          <cell r="F12" t="str">
            <v>10:24.56</v>
          </cell>
        </row>
        <row r="13">
          <cell r="C13" t="str">
            <v>박수인</v>
          </cell>
          <cell r="E13" t="str">
            <v>천안오성중</v>
          </cell>
          <cell r="F13" t="str">
            <v>10:37.91</v>
          </cell>
        </row>
        <row r="14">
          <cell r="C14" t="str">
            <v>이유정</v>
          </cell>
          <cell r="E14" t="str">
            <v>대전체육중</v>
          </cell>
          <cell r="F14" t="str">
            <v>10:44.81</v>
          </cell>
        </row>
        <row r="15">
          <cell r="C15" t="str">
            <v>우슬기</v>
          </cell>
          <cell r="E15" t="str">
            <v>강원체육중</v>
          </cell>
          <cell r="F15" t="str">
            <v>10:52.01</v>
          </cell>
        </row>
        <row r="16">
          <cell r="C16" t="str">
            <v>김다정</v>
          </cell>
          <cell r="E16" t="str">
            <v>경기체육중</v>
          </cell>
          <cell r="F16" t="str">
            <v>11:14.49</v>
          </cell>
        </row>
        <row r="17">
          <cell r="C17" t="str">
            <v>김희분</v>
          </cell>
          <cell r="E17" t="str">
            <v>영동중</v>
          </cell>
          <cell r="F17" t="str">
            <v>11:15.21</v>
          </cell>
        </row>
        <row r="18">
          <cell r="C18" t="str">
            <v>이가연</v>
          </cell>
          <cell r="E18" t="str">
            <v>영동중</v>
          </cell>
          <cell r="F18" t="str">
            <v>11:21.57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-2.6</v>
          </cell>
        </row>
        <row r="11">
          <cell r="C11" t="str">
            <v>이상미</v>
          </cell>
          <cell r="E11" t="str">
            <v>경기대경중</v>
          </cell>
          <cell r="F11" t="str">
            <v>15.99</v>
          </cell>
        </row>
        <row r="12">
          <cell r="C12" t="str">
            <v>조성은</v>
          </cell>
          <cell r="E12" t="str">
            <v>울산스포츠과학중</v>
          </cell>
          <cell r="F12" t="str">
            <v>16.21</v>
          </cell>
        </row>
        <row r="13">
          <cell r="C13" t="str">
            <v>임누리</v>
          </cell>
          <cell r="E13" t="str">
            <v>거제중앙중</v>
          </cell>
          <cell r="F13" t="str">
            <v>16.68</v>
          </cell>
        </row>
        <row r="14">
          <cell r="C14" t="str">
            <v>정승연</v>
          </cell>
          <cell r="E14" t="str">
            <v>경명여자중</v>
          </cell>
          <cell r="F14" t="str">
            <v>16.82</v>
          </cell>
        </row>
        <row r="15">
          <cell r="C15" t="str">
            <v>신채은</v>
          </cell>
          <cell r="E15" t="str">
            <v>이리동중</v>
          </cell>
          <cell r="F15" t="str">
            <v>17.75</v>
          </cell>
        </row>
        <row r="16">
          <cell r="C16" t="str">
            <v>박현서</v>
          </cell>
          <cell r="E16" t="str">
            <v>원주여자중</v>
          </cell>
          <cell r="F16" t="str">
            <v>17.93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박규리</v>
          </cell>
          <cell r="E11" t="str">
            <v>주례여자중</v>
          </cell>
          <cell r="F11" t="str">
            <v>25:57.54</v>
          </cell>
        </row>
        <row r="12">
          <cell r="C12" t="str">
            <v>임슬희</v>
          </cell>
          <cell r="E12" t="str">
            <v>서산여자중</v>
          </cell>
          <cell r="F12" t="str">
            <v>26:42.94</v>
          </cell>
        </row>
        <row r="13">
          <cell r="C13" t="str">
            <v>최윤지</v>
          </cell>
          <cell r="E13" t="str">
            <v>조치원여자중</v>
          </cell>
          <cell r="F13" t="str">
            <v>27:22.44</v>
          </cell>
        </row>
        <row r="14">
          <cell r="C14" t="str">
            <v>유정민</v>
          </cell>
          <cell r="E14" t="str">
            <v>주례여자중</v>
          </cell>
          <cell r="F14" t="str">
            <v>28:44.31</v>
          </cell>
        </row>
        <row r="15">
          <cell r="C15" t="str">
            <v>남예경</v>
          </cell>
          <cell r="E15" t="str">
            <v>상주여자중</v>
          </cell>
          <cell r="F15" t="str">
            <v>29:04.25</v>
          </cell>
        </row>
        <row r="16">
          <cell r="C16" t="str">
            <v>이은진</v>
          </cell>
          <cell r="E16" t="str">
            <v>논곡중</v>
          </cell>
          <cell r="F16" t="str">
            <v>29:30.31</v>
          </cell>
        </row>
        <row r="17">
          <cell r="C17" t="str">
            <v>김한비</v>
          </cell>
          <cell r="E17" t="str">
            <v>남원중</v>
          </cell>
          <cell r="F17" t="str">
            <v>30:18.27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조성은 조수진 김진희 송지영</v>
          </cell>
          <cell r="E11" t="str">
            <v>울산스포츠과학중</v>
          </cell>
          <cell r="F11" t="str">
            <v>51.66</v>
          </cell>
        </row>
        <row r="12">
          <cell r="C12" t="str">
            <v xml:space="preserve">박사라 박혜정 김선주 서샤론 </v>
          </cell>
          <cell r="E12" t="str">
            <v>전남체육중</v>
          </cell>
          <cell r="F12" t="str">
            <v>52.14</v>
          </cell>
        </row>
        <row r="13">
          <cell r="C13" t="str">
            <v xml:space="preserve">김태연 김지원 김도영 조아영 </v>
          </cell>
          <cell r="E13" t="str">
            <v>인화여자중</v>
          </cell>
          <cell r="F13" t="str">
            <v>52.42</v>
          </cell>
        </row>
        <row r="14">
          <cell r="C14" t="str">
            <v>김아인 권하영 박정아 권혜림</v>
          </cell>
          <cell r="E14" t="str">
            <v>경기와동중</v>
          </cell>
          <cell r="F14" t="str">
            <v>54.22</v>
          </cell>
        </row>
        <row r="15">
          <cell r="C15" t="str">
            <v>이예원 임누리 김수목 신지윤</v>
          </cell>
          <cell r="E15" t="str">
            <v>거제중앙중</v>
          </cell>
          <cell r="F15" t="str">
            <v>54.32</v>
          </cell>
        </row>
        <row r="16">
          <cell r="C16" t="str">
            <v>문정은 조미현 김선영 손민지</v>
          </cell>
          <cell r="E16" t="str">
            <v>경기단원중</v>
          </cell>
          <cell r="F16" t="str">
            <v>55.91</v>
          </cell>
        </row>
        <row r="17">
          <cell r="C17" t="str">
            <v>안소연 김주하 노은진 서우리</v>
          </cell>
          <cell r="E17" t="str">
            <v>구월여자중</v>
          </cell>
          <cell r="F17" t="str">
            <v>56.27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김태연 김도영 조아영 김지원</v>
          </cell>
          <cell r="E11" t="str">
            <v>인화여자중</v>
          </cell>
          <cell r="F11" t="str">
            <v>4:20.73</v>
          </cell>
        </row>
        <row r="12">
          <cell r="C12" t="str">
            <v>박소진 허경진 김민경 이세희</v>
          </cell>
          <cell r="E12" t="str">
            <v>경기체육중</v>
          </cell>
          <cell r="F12" t="str">
            <v>4:23.99</v>
          </cell>
        </row>
        <row r="13">
          <cell r="C13" t="str">
            <v>임누리 신지윤 김수목 이예원</v>
          </cell>
          <cell r="E13" t="str">
            <v>거제중앙중</v>
          </cell>
          <cell r="F13" t="str">
            <v>4:31.60</v>
          </cell>
        </row>
        <row r="14">
          <cell r="C14" t="str">
            <v>조미현 손민지 김선영 이다빈</v>
          </cell>
          <cell r="E14" t="str">
            <v>경기단원중</v>
          </cell>
          <cell r="F14" t="str">
            <v>4:59.99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0.3</v>
          </cell>
        </row>
        <row r="11">
          <cell r="C11" t="str">
            <v>박원진</v>
          </cell>
          <cell r="E11" t="str">
            <v>반곡중</v>
          </cell>
          <cell r="F11" t="str">
            <v>12.11</v>
          </cell>
        </row>
        <row r="12">
          <cell r="C12" t="str">
            <v>조휘인</v>
          </cell>
          <cell r="E12" t="str">
            <v>경기덕계중</v>
          </cell>
          <cell r="F12" t="str">
            <v>12.13</v>
          </cell>
        </row>
        <row r="13">
          <cell r="C13" t="str">
            <v>손정연</v>
          </cell>
          <cell r="E13" t="str">
            <v>익산어양중</v>
          </cell>
          <cell r="F13" t="str">
            <v>12.15</v>
          </cell>
        </row>
        <row r="14">
          <cell r="C14" t="str">
            <v>김준우</v>
          </cell>
          <cell r="E14" t="str">
            <v>인천남중</v>
          </cell>
          <cell r="F14" t="str">
            <v>12.22</v>
          </cell>
        </row>
        <row r="15">
          <cell r="C15" t="str">
            <v>원민혁</v>
          </cell>
          <cell r="E15" t="str">
            <v>온양용화중</v>
          </cell>
          <cell r="F15" t="str">
            <v>12.34</v>
          </cell>
        </row>
        <row r="16">
          <cell r="C16" t="str">
            <v>송동익</v>
          </cell>
          <cell r="E16" t="str">
            <v>울산스포츠과학중</v>
          </cell>
          <cell r="F16" t="str">
            <v>12.50</v>
          </cell>
        </row>
        <row r="17">
          <cell r="C17" t="str">
            <v>류성우</v>
          </cell>
          <cell r="E17" t="str">
            <v>울산스포츠과학중</v>
          </cell>
          <cell r="F17" t="str">
            <v>12.52</v>
          </cell>
        </row>
        <row r="18">
          <cell r="C18" t="str">
            <v>송찬희</v>
          </cell>
          <cell r="E18" t="str">
            <v>동방중</v>
          </cell>
          <cell r="F18" t="str">
            <v>12.55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이주석</v>
          </cell>
          <cell r="E11" t="str">
            <v>온양용화중</v>
          </cell>
          <cell r="F11" t="str">
            <v>54.92</v>
          </cell>
        </row>
        <row r="12">
          <cell r="C12" t="str">
            <v>김동욱</v>
          </cell>
          <cell r="E12" t="str">
            <v>전남체육중</v>
          </cell>
          <cell r="F12" t="str">
            <v>56.03</v>
          </cell>
        </row>
        <row r="13">
          <cell r="C13" t="str">
            <v>강동석</v>
          </cell>
          <cell r="E13" t="str">
            <v>안동길주중</v>
          </cell>
          <cell r="F13" t="str">
            <v>56.46</v>
          </cell>
        </row>
        <row r="14">
          <cell r="C14" t="str">
            <v>박진우</v>
          </cell>
          <cell r="E14" t="str">
            <v>전남대사범대학부설중</v>
          </cell>
          <cell r="F14" t="str">
            <v>57.03</v>
          </cell>
        </row>
        <row r="15">
          <cell r="C15" t="str">
            <v>이승규</v>
          </cell>
          <cell r="E15" t="str">
            <v>금암중</v>
          </cell>
          <cell r="F15" t="str">
            <v>57.78</v>
          </cell>
        </row>
        <row r="16">
          <cell r="C16" t="str">
            <v>허강훈</v>
          </cell>
          <cell r="E16" t="str">
            <v>고창중</v>
          </cell>
          <cell r="F16" t="str">
            <v>58.47</v>
          </cell>
        </row>
        <row r="17">
          <cell r="C17" t="str">
            <v>정안성</v>
          </cell>
          <cell r="E17" t="str">
            <v>경기신천중</v>
          </cell>
          <cell r="F17" t="str">
            <v>1:00.10</v>
          </cell>
        </row>
        <row r="18">
          <cell r="C18" t="str">
            <v>이건재</v>
          </cell>
          <cell r="E18" t="str">
            <v>서귀포대신중</v>
          </cell>
          <cell r="F18" t="str">
            <v>1:00.33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정태준</v>
          </cell>
          <cell r="E11" t="str">
            <v>울산중</v>
          </cell>
          <cell r="F11" t="str">
            <v>4:30.49</v>
          </cell>
        </row>
        <row r="12">
          <cell r="C12" t="str">
            <v>이범수</v>
          </cell>
          <cell r="E12" t="str">
            <v>광명북중</v>
          </cell>
          <cell r="F12" t="str">
            <v>4:32.62</v>
          </cell>
        </row>
        <row r="13">
          <cell r="C13" t="str">
            <v>조현욱</v>
          </cell>
          <cell r="E13" t="str">
            <v>광주체육중</v>
          </cell>
          <cell r="F13" t="str">
            <v>4:33.57</v>
          </cell>
        </row>
        <row r="14">
          <cell r="C14" t="str">
            <v>최찬유</v>
          </cell>
          <cell r="E14" t="str">
            <v>내동중</v>
          </cell>
          <cell r="F14" t="str">
            <v>4:36.11</v>
          </cell>
        </row>
        <row r="15">
          <cell r="C15" t="str">
            <v>원주희</v>
          </cell>
          <cell r="E15" t="str">
            <v>경북체육중</v>
          </cell>
          <cell r="F15" t="str">
            <v>4:36.15</v>
          </cell>
        </row>
        <row r="16">
          <cell r="C16" t="str">
            <v>이진호</v>
          </cell>
          <cell r="E16" t="str">
            <v>경기진건중</v>
          </cell>
          <cell r="F16" t="str">
            <v>4:41.02</v>
          </cell>
        </row>
        <row r="17">
          <cell r="C17" t="str">
            <v>안성현</v>
          </cell>
          <cell r="E17" t="str">
            <v>충일중</v>
          </cell>
          <cell r="F17" t="str">
            <v>4:41.17</v>
          </cell>
        </row>
        <row r="18">
          <cell r="C18" t="str">
            <v>김영재</v>
          </cell>
          <cell r="E18" t="str">
            <v>경기동부중</v>
          </cell>
          <cell r="F18" t="str">
            <v>4:46.09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멀리"/>
      <sheetName val="포환"/>
    </sheetNames>
    <sheetDataSet>
      <sheetData sheetId="0">
        <row r="11">
          <cell r="C11" t="str">
            <v>이현우</v>
          </cell>
          <cell r="E11" t="str">
            <v>경남신주중</v>
          </cell>
          <cell r="F11" t="str">
            <v>6.29</v>
          </cell>
          <cell r="G11" t="str">
            <v>0.5</v>
          </cell>
        </row>
        <row r="12">
          <cell r="C12" t="str">
            <v>김대성</v>
          </cell>
          <cell r="E12" t="str">
            <v>목포하당중</v>
          </cell>
          <cell r="F12" t="str">
            <v>5.51</v>
          </cell>
          <cell r="G12" t="str">
            <v>1.7</v>
          </cell>
        </row>
        <row r="13">
          <cell r="C13" t="str">
            <v>이경민</v>
          </cell>
          <cell r="E13" t="str">
            <v>광양백운중</v>
          </cell>
          <cell r="F13" t="str">
            <v>5.50</v>
          </cell>
          <cell r="G13" t="str">
            <v>0.2</v>
          </cell>
        </row>
        <row r="14">
          <cell r="C14" t="str">
            <v>손준혁</v>
          </cell>
          <cell r="E14" t="str">
            <v>대구체육중</v>
          </cell>
          <cell r="F14" t="str">
            <v>5.44</v>
          </cell>
          <cell r="G14" t="str">
            <v>0.8</v>
          </cell>
        </row>
        <row r="15">
          <cell r="C15" t="str">
            <v>최성화</v>
          </cell>
          <cell r="E15" t="str">
            <v>전남체육중</v>
          </cell>
          <cell r="F15" t="str">
            <v>5.29</v>
          </cell>
          <cell r="G15" t="str">
            <v>1.2</v>
          </cell>
        </row>
        <row r="16">
          <cell r="C16" t="str">
            <v>천영수</v>
          </cell>
          <cell r="E16" t="str">
            <v>대전송촌중</v>
          </cell>
          <cell r="F16" t="str">
            <v>5.27</v>
          </cell>
          <cell r="G16" t="str">
            <v>0.8</v>
          </cell>
        </row>
        <row r="17">
          <cell r="C17" t="str">
            <v>이동현</v>
          </cell>
          <cell r="E17" t="str">
            <v>울산스포츠과학중</v>
          </cell>
          <cell r="F17" t="str">
            <v>5.25</v>
          </cell>
          <cell r="G17" t="str">
            <v>0.6</v>
          </cell>
        </row>
        <row r="18">
          <cell r="C18" t="str">
            <v>김태현</v>
          </cell>
          <cell r="E18" t="str">
            <v>경기덕정중</v>
          </cell>
          <cell r="F18" t="str">
            <v>5.25</v>
          </cell>
          <cell r="G18" t="str">
            <v>0.4</v>
          </cell>
        </row>
      </sheetData>
      <sheetData sheetId="1">
        <row r="11">
          <cell r="C11" t="str">
            <v>김현민</v>
          </cell>
          <cell r="E11" t="str">
            <v>거제중앙중</v>
          </cell>
          <cell r="F11">
            <v>13.99</v>
          </cell>
        </row>
        <row r="12">
          <cell r="C12" t="str">
            <v>천상진</v>
          </cell>
          <cell r="E12" t="str">
            <v>동주중</v>
          </cell>
          <cell r="F12">
            <v>13.93</v>
          </cell>
        </row>
        <row r="13">
          <cell r="C13" t="str">
            <v>박도현</v>
          </cell>
          <cell r="E13" t="str">
            <v>목포하당중</v>
          </cell>
          <cell r="F13">
            <v>13.85</v>
          </cell>
        </row>
        <row r="14">
          <cell r="C14" t="str">
            <v>박준형</v>
          </cell>
          <cell r="E14" t="str">
            <v>거창중</v>
          </cell>
          <cell r="F14">
            <v>13.77</v>
          </cell>
        </row>
        <row r="15">
          <cell r="C15" t="str">
            <v>최형재</v>
          </cell>
          <cell r="E15" t="str">
            <v>인천당하중</v>
          </cell>
          <cell r="F15">
            <v>12.93</v>
          </cell>
        </row>
        <row r="16">
          <cell r="C16" t="str">
            <v>채지훈</v>
          </cell>
          <cell r="E16" t="str">
            <v>전남체육중</v>
          </cell>
          <cell r="F16">
            <v>12.71</v>
          </cell>
        </row>
        <row r="17">
          <cell r="C17" t="str">
            <v>장민수</v>
          </cell>
          <cell r="E17" t="str">
            <v>경기단원중</v>
          </cell>
          <cell r="F17">
            <v>11.85</v>
          </cell>
        </row>
        <row r="18">
          <cell r="C18" t="str">
            <v>김우현</v>
          </cell>
          <cell r="E18" t="str">
            <v>형곡중</v>
          </cell>
          <cell r="F18">
            <v>11.76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0.5</v>
          </cell>
        </row>
        <row r="11">
          <cell r="C11" t="str">
            <v>조수진</v>
          </cell>
          <cell r="E11" t="str">
            <v>울산스포츠과학중</v>
          </cell>
          <cell r="F11" t="str">
            <v>12.75</v>
          </cell>
        </row>
        <row r="12">
          <cell r="C12" t="str">
            <v>김지원</v>
          </cell>
          <cell r="E12" t="str">
            <v>인화여자중</v>
          </cell>
          <cell r="F12" t="str">
            <v>12.90</v>
          </cell>
        </row>
        <row r="13">
          <cell r="C13" t="str">
            <v>송지영</v>
          </cell>
          <cell r="E13" t="str">
            <v>울산스포츠과학중</v>
          </cell>
          <cell r="F13" t="str">
            <v>12.97</v>
          </cell>
        </row>
        <row r="14">
          <cell r="C14" t="str">
            <v>김민경</v>
          </cell>
          <cell r="E14" t="str">
            <v>경기체육중</v>
          </cell>
          <cell r="F14" t="str">
            <v>12.99</v>
          </cell>
        </row>
        <row r="15">
          <cell r="C15" t="str">
            <v>박다윤</v>
          </cell>
          <cell r="E15" t="str">
            <v>가좌여자중</v>
          </cell>
          <cell r="F15" t="str">
            <v>13.24</v>
          </cell>
        </row>
        <row r="16">
          <cell r="C16" t="str">
            <v>박은지</v>
          </cell>
          <cell r="E16" t="str">
            <v>충주여자중</v>
          </cell>
          <cell r="F16" t="str">
            <v>13.40</v>
          </cell>
        </row>
        <row r="17">
          <cell r="C17" t="str">
            <v>곽다현</v>
          </cell>
          <cell r="E17" t="str">
            <v>형곡중</v>
          </cell>
          <cell r="F17" t="str">
            <v>13.41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이경민</v>
          </cell>
          <cell r="E11" t="str">
            <v>원주여자중</v>
          </cell>
          <cell r="F11" t="str">
            <v>1:02.32</v>
          </cell>
        </row>
        <row r="12">
          <cell r="C12" t="str">
            <v>장세빈</v>
          </cell>
          <cell r="E12" t="str">
            <v>광양백운중</v>
          </cell>
          <cell r="F12" t="str">
            <v>1:02.44</v>
          </cell>
        </row>
        <row r="13">
          <cell r="C13" t="str">
            <v>이승은</v>
          </cell>
          <cell r="E13" t="str">
            <v>영해중</v>
          </cell>
          <cell r="F13" t="str">
            <v>1:03.36</v>
          </cell>
        </row>
        <row r="14">
          <cell r="C14" t="str">
            <v>배지민</v>
          </cell>
          <cell r="E14" t="str">
            <v>인천당하중</v>
          </cell>
          <cell r="F14" t="str">
            <v>1:05.05</v>
          </cell>
        </row>
        <row r="15">
          <cell r="C15" t="str">
            <v>김유민</v>
          </cell>
          <cell r="E15" t="str">
            <v>경기진건중</v>
          </cell>
          <cell r="F15" t="str">
            <v>1:05.14</v>
          </cell>
        </row>
        <row r="16">
          <cell r="C16" t="str">
            <v>강윤정</v>
          </cell>
          <cell r="E16" t="str">
            <v>경기진건중</v>
          </cell>
          <cell r="F16" t="str">
            <v>1:05.29</v>
          </cell>
        </row>
        <row r="17">
          <cell r="C17" t="str">
            <v>채소슬</v>
          </cell>
          <cell r="E17" t="str">
            <v>통영여자중</v>
          </cell>
          <cell r="F17" t="str">
            <v>1:05.35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예선총괄기록표"/>
      <sheetName val="결승기록지"/>
    </sheetNames>
    <sheetDataSet>
      <sheetData sheetId="0"/>
      <sheetData sheetId="1"/>
      <sheetData sheetId="2">
        <row r="11">
          <cell r="C11" t="str">
            <v>황예린</v>
          </cell>
          <cell r="E11" t="str">
            <v>건대부속중</v>
          </cell>
          <cell r="F11" t="str">
            <v>4:54.91</v>
          </cell>
        </row>
        <row r="12">
          <cell r="C12" t="str">
            <v>곽아름</v>
          </cell>
          <cell r="E12" t="str">
            <v>전남체육중</v>
          </cell>
          <cell r="F12" t="str">
            <v>5:05.70</v>
          </cell>
        </row>
        <row r="13">
          <cell r="C13" t="str">
            <v>성수지</v>
          </cell>
          <cell r="E13" t="str">
            <v>고창여자중</v>
          </cell>
          <cell r="F13" t="str">
            <v>5:11.40</v>
          </cell>
        </row>
        <row r="14">
          <cell r="C14" t="str">
            <v>김희분</v>
          </cell>
          <cell r="E14" t="str">
            <v>영동중</v>
          </cell>
          <cell r="F14" t="str">
            <v>5:12.41</v>
          </cell>
        </row>
        <row r="15">
          <cell r="C15" t="str">
            <v>김다정</v>
          </cell>
          <cell r="E15" t="str">
            <v>경기체육중</v>
          </cell>
          <cell r="F15" t="str">
            <v>5:14.99</v>
          </cell>
        </row>
        <row r="16">
          <cell r="C16" t="str">
            <v>임주원</v>
          </cell>
          <cell r="E16" t="str">
            <v>경기진건중</v>
          </cell>
          <cell r="F16" t="str">
            <v>5:18.54</v>
          </cell>
        </row>
        <row r="17">
          <cell r="C17" t="str">
            <v>김도연</v>
          </cell>
          <cell r="E17" t="str">
            <v>인천당하중</v>
          </cell>
          <cell r="F17" t="str">
            <v>5:21.16</v>
          </cell>
        </row>
        <row r="18">
          <cell r="C18" t="str">
            <v>김도예</v>
          </cell>
          <cell r="E18" t="str">
            <v>경기경안중</v>
          </cell>
          <cell r="F18" t="str">
            <v>5:27.88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멀리"/>
      <sheetName val="포환"/>
    </sheetNames>
    <sheetDataSet>
      <sheetData sheetId="0">
        <row r="11">
          <cell r="C11" t="str">
            <v>신지선</v>
          </cell>
          <cell r="E11" t="str">
            <v>익산어양중</v>
          </cell>
          <cell r="F11">
            <v>4.71</v>
          </cell>
          <cell r="G11" t="str">
            <v>-1.2</v>
          </cell>
        </row>
        <row r="12">
          <cell r="C12" t="str">
            <v>김지원</v>
          </cell>
          <cell r="E12" t="str">
            <v>경기체육중</v>
          </cell>
          <cell r="F12">
            <v>4.6500000000000004</v>
          </cell>
          <cell r="G12" t="str">
            <v>-0.2</v>
          </cell>
        </row>
        <row r="13">
          <cell r="C13" t="str">
            <v>석예진</v>
          </cell>
          <cell r="E13" t="str">
            <v>경남신주중</v>
          </cell>
          <cell r="F13">
            <v>4.63</v>
          </cell>
          <cell r="G13" t="str">
            <v>0.2</v>
          </cell>
        </row>
        <row r="14">
          <cell r="C14" t="str">
            <v>김수목</v>
          </cell>
          <cell r="E14" t="str">
            <v>거제중앙중</v>
          </cell>
          <cell r="F14">
            <v>4.4800000000000004</v>
          </cell>
          <cell r="G14" t="str">
            <v>0.2</v>
          </cell>
        </row>
        <row r="15">
          <cell r="C15" t="str">
            <v>김수민</v>
          </cell>
          <cell r="E15" t="str">
            <v>부원여자중</v>
          </cell>
          <cell r="F15">
            <v>4.29</v>
          </cell>
          <cell r="G15" t="str">
            <v>-1.0</v>
          </cell>
        </row>
        <row r="16">
          <cell r="C16" t="str">
            <v>한이슬</v>
          </cell>
          <cell r="E16" t="str">
            <v>청양중</v>
          </cell>
          <cell r="F16">
            <v>4.2699999999999996</v>
          </cell>
          <cell r="G16" t="str">
            <v>0.2</v>
          </cell>
        </row>
        <row r="17">
          <cell r="C17" t="str">
            <v>김서진</v>
          </cell>
          <cell r="E17" t="str">
            <v>전남체육중</v>
          </cell>
          <cell r="F17">
            <v>4.24</v>
          </cell>
          <cell r="G17" t="str">
            <v>-0.4</v>
          </cell>
        </row>
        <row r="18">
          <cell r="C18" t="str">
            <v>최혜원</v>
          </cell>
          <cell r="E18" t="str">
            <v>대구체육중</v>
          </cell>
          <cell r="F18">
            <v>4.07</v>
          </cell>
          <cell r="G18" t="str">
            <v>-1.1</v>
          </cell>
        </row>
      </sheetData>
      <sheetData sheetId="1">
        <row r="11">
          <cell r="C11" t="str">
            <v>최하나</v>
          </cell>
          <cell r="E11" t="str">
            <v>익산지원중</v>
          </cell>
          <cell r="F11">
            <v>13.09</v>
          </cell>
        </row>
        <row r="12">
          <cell r="C12" t="str">
            <v>김효언</v>
          </cell>
          <cell r="E12" t="str">
            <v>대구체육중</v>
          </cell>
          <cell r="F12">
            <v>11.37</v>
          </cell>
        </row>
        <row r="13">
          <cell r="C13" t="str">
            <v>김예빈</v>
          </cell>
          <cell r="E13" t="str">
            <v>경기철산중</v>
          </cell>
          <cell r="F13">
            <v>10.94</v>
          </cell>
        </row>
        <row r="14">
          <cell r="C14" t="str">
            <v>김예빈</v>
          </cell>
          <cell r="E14" t="str">
            <v>익산지원중</v>
          </cell>
          <cell r="F14">
            <v>10.28</v>
          </cell>
        </row>
        <row r="15">
          <cell r="C15" t="str">
            <v>천서윤</v>
          </cell>
          <cell r="E15" t="str">
            <v>진남여자중</v>
          </cell>
          <cell r="F15">
            <v>9.5</v>
          </cell>
        </row>
        <row r="16">
          <cell r="C16" t="str">
            <v>윤가영</v>
          </cell>
          <cell r="E16" t="str">
            <v>서산여자중</v>
          </cell>
          <cell r="F16">
            <v>8.4499999999999993</v>
          </cell>
        </row>
        <row r="17">
          <cell r="C17" t="str">
            <v>이슬</v>
          </cell>
          <cell r="E17" t="str">
            <v>의성여자중</v>
          </cell>
          <cell r="F17">
            <v>8.07</v>
          </cell>
        </row>
        <row r="18">
          <cell r="C18" t="str">
            <v>윤예림</v>
          </cell>
          <cell r="E18" t="str">
            <v>경기체육중</v>
          </cell>
          <cell r="F18">
            <v>6.8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-1.5</v>
          </cell>
        </row>
        <row r="11">
          <cell r="C11" t="str">
            <v>김하현</v>
          </cell>
          <cell r="E11" t="str">
            <v>경기고암초</v>
          </cell>
          <cell r="F11" t="str">
            <v>11.45</v>
          </cell>
        </row>
        <row r="12">
          <cell r="C12" t="str">
            <v>김환</v>
          </cell>
          <cell r="E12" t="str">
            <v>경남고성초</v>
          </cell>
          <cell r="F12" t="str">
            <v>11.71</v>
          </cell>
        </row>
        <row r="13">
          <cell r="C13" t="str">
            <v>이준서</v>
          </cell>
          <cell r="E13" t="str">
            <v>대구용계초</v>
          </cell>
          <cell r="F13" t="str">
            <v>11.97</v>
          </cell>
        </row>
        <row r="14">
          <cell r="C14" t="str">
            <v>신동민</v>
          </cell>
          <cell r="E14" t="str">
            <v>경북형일초</v>
          </cell>
          <cell r="F14" t="str">
            <v>12.01</v>
          </cell>
        </row>
        <row r="15">
          <cell r="C15" t="str">
            <v>천세현</v>
          </cell>
          <cell r="E15" t="str">
            <v>대구동평초</v>
          </cell>
          <cell r="F15" t="str">
            <v>12.12</v>
          </cell>
        </row>
        <row r="16">
          <cell r="C16" t="str">
            <v>최인호</v>
          </cell>
          <cell r="E16" t="str">
            <v>경남제석초</v>
          </cell>
          <cell r="F16" t="str">
            <v>12.18</v>
          </cell>
        </row>
        <row r="17">
          <cell r="C17" t="str">
            <v>정재훈</v>
          </cell>
          <cell r="E17" t="str">
            <v>대구월서초</v>
          </cell>
          <cell r="F17" t="str">
            <v>12.23</v>
          </cell>
        </row>
        <row r="18">
          <cell r="C18" t="str">
            <v>장진용</v>
          </cell>
          <cell r="E18" t="str">
            <v>경기금정초</v>
          </cell>
          <cell r="F18" t="str">
            <v>12.30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-1.2</v>
          </cell>
        </row>
        <row r="11">
          <cell r="C11" t="str">
            <v>서민준</v>
          </cell>
          <cell r="E11" t="str">
            <v>울산삼정초</v>
          </cell>
          <cell r="F11" t="str">
            <v>12.04</v>
          </cell>
        </row>
        <row r="12">
          <cell r="C12" t="str">
            <v>전성국</v>
          </cell>
          <cell r="E12" t="str">
            <v>완산서초</v>
          </cell>
          <cell r="F12" t="str">
            <v>12.19</v>
          </cell>
        </row>
        <row r="13">
          <cell r="C13" t="str">
            <v>가오쏴이</v>
          </cell>
          <cell r="E13" t="str">
            <v>청도초</v>
          </cell>
          <cell r="F13" t="str">
            <v>12.40</v>
          </cell>
        </row>
        <row r="14">
          <cell r="C14" t="str">
            <v>정도엽</v>
          </cell>
          <cell r="E14" t="str">
            <v>광주빛고을초</v>
          </cell>
          <cell r="F14" t="str">
            <v>12.52</v>
          </cell>
        </row>
        <row r="15">
          <cell r="C15" t="str">
            <v>노호진</v>
          </cell>
          <cell r="E15" t="str">
            <v>대구월서초</v>
          </cell>
          <cell r="F15" t="str">
            <v>12.72</v>
          </cell>
        </row>
        <row r="16">
          <cell r="C16" t="str">
            <v>김주완</v>
          </cell>
          <cell r="E16" t="str">
            <v>대구장기초</v>
          </cell>
          <cell r="F16" t="str">
            <v>12.77</v>
          </cell>
        </row>
        <row r="17">
          <cell r="C17" t="str">
            <v>김수우</v>
          </cell>
          <cell r="E17" t="str">
            <v>대전가수원초</v>
          </cell>
          <cell r="F17" t="str">
            <v>12.97</v>
          </cell>
        </row>
        <row r="18">
          <cell r="C18" t="str">
            <v>황대연</v>
          </cell>
          <cell r="E18" t="str">
            <v>순창중앙초</v>
          </cell>
          <cell r="F18" t="str">
            <v>13.44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1.3</v>
          </cell>
        </row>
        <row r="11">
          <cell r="C11" t="str">
            <v>서민준</v>
          </cell>
          <cell r="E11" t="str">
            <v>울산삼정초</v>
          </cell>
        </row>
        <row r="12">
          <cell r="C12" t="str">
            <v>김주완</v>
          </cell>
          <cell r="E12" t="str">
            <v>대구장기초</v>
          </cell>
          <cell r="F12" t="str">
            <v>25.19</v>
          </cell>
        </row>
        <row r="13">
          <cell r="C13" t="str">
            <v>정도엽</v>
          </cell>
          <cell r="E13" t="str">
            <v>광주빛고을초</v>
          </cell>
          <cell r="F13" t="str">
            <v>25.32</v>
          </cell>
        </row>
        <row r="14">
          <cell r="C14" t="str">
            <v>노호진</v>
          </cell>
          <cell r="E14" t="str">
            <v>대구월서초</v>
          </cell>
          <cell r="F14" t="str">
            <v>25.76</v>
          </cell>
        </row>
        <row r="15">
          <cell r="C15" t="str">
            <v>장한음</v>
          </cell>
          <cell r="E15" t="str">
            <v>하당초</v>
          </cell>
          <cell r="F15" t="str">
            <v>26.87</v>
          </cell>
        </row>
        <row r="16">
          <cell r="C16" t="str">
            <v>윤정호</v>
          </cell>
          <cell r="E16" t="str">
            <v>대구화남초</v>
          </cell>
          <cell r="F16" t="str">
            <v>27.18</v>
          </cell>
        </row>
        <row r="17">
          <cell r="C17" t="str">
            <v>한선우</v>
          </cell>
          <cell r="E17" t="str">
            <v>충남당진원당초</v>
          </cell>
          <cell r="F17" t="str">
            <v>27.57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윤시우</v>
          </cell>
          <cell r="E11" t="str">
            <v>전북이리초</v>
          </cell>
          <cell r="F11" t="str">
            <v>2:13.94</v>
          </cell>
        </row>
        <row r="12">
          <cell r="C12" t="str">
            <v>이해솔</v>
          </cell>
          <cell r="E12" t="str">
            <v>안남초</v>
          </cell>
          <cell r="F12" t="str">
            <v>2:14.21</v>
          </cell>
        </row>
        <row r="13">
          <cell r="C13" t="str">
            <v>박태준</v>
          </cell>
          <cell r="E13" t="str">
            <v>경기대야초</v>
          </cell>
          <cell r="F13" t="str">
            <v>2:14.88</v>
          </cell>
        </row>
        <row r="14">
          <cell r="C14" t="str">
            <v>김태현</v>
          </cell>
          <cell r="E14" t="str">
            <v>동명초</v>
          </cell>
          <cell r="F14" t="str">
            <v>2:16.29</v>
          </cell>
        </row>
        <row r="15">
          <cell r="C15" t="str">
            <v>오지원</v>
          </cell>
          <cell r="E15" t="str">
            <v>전북고창초</v>
          </cell>
          <cell r="F15" t="str">
            <v>2:21.67</v>
          </cell>
        </row>
        <row r="16">
          <cell r="C16" t="str">
            <v>박승준</v>
          </cell>
          <cell r="E16" t="str">
            <v>대구월서초</v>
          </cell>
          <cell r="F16" t="str">
            <v>2:29.23</v>
          </cell>
        </row>
        <row r="17">
          <cell r="C17" t="str">
            <v>김진만</v>
          </cell>
          <cell r="E17" t="str">
            <v>경기서면초</v>
          </cell>
          <cell r="F17" t="str">
            <v>2:31.21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우민욱</v>
          </cell>
          <cell r="E11" t="str">
            <v>경남석동초</v>
          </cell>
          <cell r="F11">
            <v>1.55</v>
          </cell>
        </row>
        <row r="12">
          <cell r="C12" t="str">
            <v>김태협</v>
          </cell>
          <cell r="E12" t="str">
            <v>충북진천삼수초</v>
          </cell>
          <cell r="F12">
            <v>1.45</v>
          </cell>
        </row>
        <row r="13">
          <cell r="C13" t="str">
            <v>정재인</v>
          </cell>
          <cell r="E13" t="str">
            <v>전북문학초</v>
          </cell>
          <cell r="F13">
            <v>1.35</v>
          </cell>
        </row>
        <row r="14">
          <cell r="C14" t="str">
            <v>김승겸</v>
          </cell>
          <cell r="E14" t="str">
            <v>경기광명초</v>
          </cell>
          <cell r="F14">
            <v>1.35</v>
          </cell>
        </row>
        <row r="15">
          <cell r="C15" t="str">
            <v>박준서</v>
          </cell>
          <cell r="E15" t="str">
            <v>경기광명초</v>
          </cell>
          <cell r="F15">
            <v>1.35</v>
          </cell>
        </row>
        <row r="16">
          <cell r="C16" t="str">
            <v>박준무</v>
          </cell>
          <cell r="E16" t="str">
            <v>부산동주초</v>
          </cell>
          <cell r="F16">
            <v>1.3</v>
          </cell>
        </row>
        <row r="17">
          <cell r="C17" t="str">
            <v>이효원</v>
          </cell>
          <cell r="E17" t="str">
            <v>경기금정초</v>
          </cell>
          <cell r="F17">
            <v>1.3</v>
          </cell>
        </row>
      </sheetData>
      <sheetData sheetId="1">
        <row r="11">
          <cell r="C11" t="str">
            <v>가오쏴이</v>
          </cell>
          <cell r="E11" t="str">
            <v>청도초</v>
          </cell>
          <cell r="F11">
            <v>5.45</v>
          </cell>
          <cell r="G11" t="str">
            <v>-2.1</v>
          </cell>
        </row>
        <row r="12">
          <cell r="C12" t="str">
            <v>김수우</v>
          </cell>
          <cell r="E12" t="str">
            <v>대전가수원초</v>
          </cell>
          <cell r="F12">
            <v>4.78</v>
          </cell>
          <cell r="G12" t="str">
            <v>3.2</v>
          </cell>
        </row>
        <row r="13">
          <cell r="C13" t="str">
            <v>최준수</v>
          </cell>
          <cell r="E13" t="str">
            <v>홍성초</v>
          </cell>
          <cell r="F13">
            <v>4.75</v>
          </cell>
          <cell r="G13" t="str">
            <v>-1.3</v>
          </cell>
        </row>
        <row r="14">
          <cell r="C14" t="str">
            <v>김현종</v>
          </cell>
          <cell r="E14" t="str">
            <v>경기서면초</v>
          </cell>
          <cell r="F14">
            <v>4.72</v>
          </cell>
          <cell r="G14" t="str">
            <v>-0.1</v>
          </cell>
        </row>
        <row r="15">
          <cell r="C15" t="str">
            <v>태민성</v>
          </cell>
          <cell r="E15" t="str">
            <v>인천일신초</v>
          </cell>
          <cell r="F15">
            <v>4.68</v>
          </cell>
          <cell r="G15" t="str">
            <v>0.8</v>
          </cell>
        </row>
        <row r="16">
          <cell r="C16" t="str">
            <v>장예찬</v>
          </cell>
          <cell r="E16" t="str">
            <v>순천팔마초</v>
          </cell>
          <cell r="F16">
            <v>4.63</v>
          </cell>
          <cell r="G16" t="str">
            <v>2.5</v>
          </cell>
        </row>
        <row r="17">
          <cell r="C17" t="str">
            <v>노지훈</v>
          </cell>
          <cell r="E17" t="str">
            <v>경남제석초</v>
          </cell>
          <cell r="F17">
            <v>4.5599999999999996</v>
          </cell>
          <cell r="G17" t="str">
            <v>5.7</v>
          </cell>
        </row>
        <row r="18">
          <cell r="C18" t="str">
            <v>최승범</v>
          </cell>
          <cell r="E18" t="str">
            <v>세종조치원대동초</v>
          </cell>
          <cell r="F18">
            <v>4.51</v>
          </cell>
          <cell r="G18" t="str">
            <v>2.0</v>
          </cell>
        </row>
      </sheetData>
      <sheetData sheetId="2">
        <row r="11">
          <cell r="C11" t="str">
            <v>김예찬</v>
          </cell>
          <cell r="E11" t="str">
            <v>경남거제국산초</v>
          </cell>
          <cell r="F11">
            <v>13.72</v>
          </cell>
        </row>
        <row r="12">
          <cell r="C12" t="str">
            <v>서승우</v>
          </cell>
          <cell r="E12" t="str">
            <v>부산성서초</v>
          </cell>
          <cell r="F12">
            <v>13.43</v>
          </cell>
        </row>
        <row r="13">
          <cell r="C13" t="str">
            <v>손호준</v>
          </cell>
          <cell r="E13" t="str">
            <v>경동초</v>
          </cell>
          <cell r="F13">
            <v>13.18</v>
          </cell>
        </row>
        <row r="14">
          <cell r="C14" t="str">
            <v>전정하</v>
          </cell>
          <cell r="E14" t="str">
            <v>경북성주초</v>
          </cell>
          <cell r="F14">
            <v>12.85</v>
          </cell>
        </row>
        <row r="15">
          <cell r="C15" t="str">
            <v>주재훈</v>
          </cell>
          <cell r="E15" t="str">
            <v>인천일신초</v>
          </cell>
          <cell r="F15">
            <v>11.95</v>
          </cell>
        </row>
        <row r="16">
          <cell r="C16" t="str">
            <v>김현식</v>
          </cell>
          <cell r="E16" t="str">
            <v>경기내혜홀초</v>
          </cell>
          <cell r="F16">
            <v>11.82</v>
          </cell>
        </row>
        <row r="17">
          <cell r="C17" t="str">
            <v>손재현</v>
          </cell>
          <cell r="E17" t="str">
            <v>경남일운초</v>
          </cell>
          <cell r="F17">
            <v>11.48</v>
          </cell>
        </row>
        <row r="18">
          <cell r="C18" t="str">
            <v>김태원</v>
          </cell>
          <cell r="E18" t="str">
            <v>경기광명초</v>
          </cell>
          <cell r="F18">
            <v>11.3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김석현 이영훈 성원제 노호진</v>
          </cell>
          <cell r="E11" t="str">
            <v>대구월서초</v>
          </cell>
        </row>
        <row r="12">
          <cell r="C12" t="str">
            <v>배준영 김유준 오민석 한선우</v>
          </cell>
          <cell r="E12" t="str">
            <v>충남당진원당초</v>
          </cell>
        </row>
        <row r="13">
          <cell r="C13" t="str">
            <v>조현진 이효원 김현빈 김민석</v>
          </cell>
          <cell r="E13" t="str">
            <v>경기금정초</v>
          </cell>
          <cell r="F13" t="str">
            <v>54.44</v>
          </cell>
        </row>
        <row r="14">
          <cell r="C14" t="str">
            <v>박준혁 문채원 이후민 왕덕운</v>
          </cell>
          <cell r="E14" t="str">
            <v>전남벌교초</v>
          </cell>
          <cell r="F14" t="str">
            <v>57.90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0.0</v>
          </cell>
        </row>
        <row r="11">
          <cell r="C11" t="str">
            <v>황채원</v>
          </cell>
          <cell r="E11" t="str">
            <v>동성초</v>
          </cell>
          <cell r="F11" t="str">
            <v>11.92</v>
          </cell>
        </row>
        <row r="12">
          <cell r="C12" t="str">
            <v>이연호</v>
          </cell>
          <cell r="E12" t="str">
            <v>풍각초</v>
          </cell>
          <cell r="F12" t="str">
            <v>11.96</v>
          </cell>
        </row>
        <row r="13">
          <cell r="C13" t="str">
            <v>강민경</v>
          </cell>
          <cell r="E13" t="str">
            <v>부산동주초</v>
          </cell>
          <cell r="F13" t="str">
            <v>12.03</v>
          </cell>
        </row>
        <row r="14">
          <cell r="C14" t="str">
            <v>심정순</v>
          </cell>
          <cell r="E14" t="str">
            <v>포은초</v>
          </cell>
          <cell r="F14" t="str">
            <v>12.12</v>
          </cell>
        </row>
        <row r="15">
          <cell r="C15" t="str">
            <v>남재은</v>
          </cell>
          <cell r="E15" t="str">
            <v>경기서면초</v>
          </cell>
          <cell r="F15" t="str">
            <v>12.24</v>
          </cell>
        </row>
        <row r="16">
          <cell r="C16" t="str">
            <v>김소을</v>
          </cell>
          <cell r="E16" t="str">
            <v>순천동명초</v>
          </cell>
          <cell r="F16" t="str">
            <v>12.25</v>
          </cell>
        </row>
        <row r="17">
          <cell r="C17" t="str">
            <v>정다연</v>
          </cell>
          <cell r="E17" t="str">
            <v>대구용계초</v>
          </cell>
          <cell r="F17" t="str">
            <v>12.72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-0.1</v>
          </cell>
        </row>
        <row r="11">
          <cell r="C11" t="str">
            <v>최희진</v>
          </cell>
          <cell r="E11" t="str">
            <v>인천일신초</v>
          </cell>
          <cell r="F11" t="str">
            <v>13.26</v>
          </cell>
        </row>
        <row r="12">
          <cell r="C12" t="str">
            <v>최지현</v>
          </cell>
          <cell r="E12" t="str">
            <v>성룡초</v>
          </cell>
          <cell r="F12" t="str">
            <v>13.58</v>
          </cell>
        </row>
        <row r="13">
          <cell r="C13" t="str">
            <v>김송현</v>
          </cell>
          <cell r="E13" t="str">
            <v>전북고창초</v>
          </cell>
          <cell r="F13" t="str">
            <v>13.80</v>
          </cell>
        </row>
        <row r="14">
          <cell r="C14" t="str">
            <v>박유나</v>
          </cell>
          <cell r="E14" t="str">
            <v>부산송정초</v>
          </cell>
          <cell r="F14" t="str">
            <v>13.90</v>
          </cell>
        </row>
        <row r="15">
          <cell r="C15" t="str">
            <v>김민경</v>
          </cell>
          <cell r="E15" t="str">
            <v>흥해초</v>
          </cell>
          <cell r="F15" t="str">
            <v>13.97</v>
          </cell>
        </row>
        <row r="16">
          <cell r="C16" t="str">
            <v>장유영</v>
          </cell>
          <cell r="E16" t="str">
            <v>대구동평초</v>
          </cell>
          <cell r="F16" t="str">
            <v>14.09</v>
          </cell>
        </row>
        <row r="17">
          <cell r="C17" t="str">
            <v>이주은</v>
          </cell>
          <cell r="E17" t="str">
            <v>인천당하초</v>
          </cell>
          <cell r="F17" t="str">
            <v>14.17</v>
          </cell>
        </row>
        <row r="18">
          <cell r="C18" t="str">
            <v>김민지</v>
          </cell>
          <cell r="E18" t="str">
            <v>경기소래초</v>
          </cell>
          <cell r="F18" t="str">
            <v>14.18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0.5</v>
          </cell>
        </row>
        <row r="11">
          <cell r="C11" t="str">
            <v>최희진</v>
          </cell>
          <cell r="E11" t="str">
            <v>인천일신초</v>
          </cell>
          <cell r="F11" t="str">
            <v>27.36</v>
          </cell>
        </row>
        <row r="12">
          <cell r="C12" t="str">
            <v>이주은</v>
          </cell>
          <cell r="E12" t="str">
            <v>인천당하초</v>
          </cell>
          <cell r="F12" t="str">
            <v>28.00</v>
          </cell>
        </row>
        <row r="13">
          <cell r="C13" t="str">
            <v>박유나</v>
          </cell>
          <cell r="E13" t="str">
            <v>부산송정초</v>
          </cell>
          <cell r="F13" t="str">
            <v>28.36</v>
          </cell>
        </row>
        <row r="14">
          <cell r="C14" t="str">
            <v>채효진</v>
          </cell>
          <cell r="E14" t="str">
            <v>대구신매초</v>
          </cell>
          <cell r="F14" t="str">
            <v>28.47</v>
          </cell>
        </row>
        <row r="15">
          <cell r="C15" t="str">
            <v>김태영</v>
          </cell>
          <cell r="E15" t="str">
            <v>석전초</v>
          </cell>
          <cell r="F15" t="str">
            <v>28.75</v>
          </cell>
        </row>
        <row r="16">
          <cell r="C16" t="str">
            <v>김민지</v>
          </cell>
          <cell r="E16" t="str">
            <v>경기소래초</v>
          </cell>
          <cell r="F16" t="str">
            <v>28.85</v>
          </cell>
        </row>
        <row r="17">
          <cell r="C17" t="str">
            <v>양혜령</v>
          </cell>
          <cell r="E17" t="str">
            <v>세종도원초</v>
          </cell>
          <cell r="F17" t="str">
            <v>29.82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손예빈</v>
          </cell>
          <cell r="E11" t="str">
            <v>대기초</v>
          </cell>
          <cell r="F11" t="str">
            <v>2:28.98</v>
          </cell>
        </row>
        <row r="12">
          <cell r="C12" t="str">
            <v>곽은희</v>
          </cell>
          <cell r="E12" t="str">
            <v>인천약산초</v>
          </cell>
          <cell r="F12" t="str">
            <v>2:30.19</v>
          </cell>
        </row>
        <row r="13">
          <cell r="C13" t="str">
            <v>이채진</v>
          </cell>
          <cell r="E13" t="str">
            <v>대구신매초</v>
          </cell>
          <cell r="F13" t="str">
            <v>2:32.78</v>
          </cell>
        </row>
        <row r="14">
          <cell r="C14" t="str">
            <v>전혜민</v>
          </cell>
          <cell r="E14" t="str">
            <v>경북형일초</v>
          </cell>
          <cell r="F14" t="str">
            <v>2:33.12</v>
          </cell>
        </row>
        <row r="15">
          <cell r="C15" t="str">
            <v>신지효</v>
          </cell>
          <cell r="E15" t="str">
            <v>세종명동초</v>
          </cell>
          <cell r="F15" t="str">
            <v>2:35.72</v>
          </cell>
        </row>
        <row r="16">
          <cell r="C16" t="str">
            <v>이주현</v>
          </cell>
          <cell r="E16" t="str">
            <v>경기소래초</v>
          </cell>
          <cell r="F16" t="str">
            <v>2:37.86</v>
          </cell>
        </row>
        <row r="17">
          <cell r="C17" t="str">
            <v>조세희</v>
          </cell>
          <cell r="E17" t="str">
            <v>북대구초</v>
          </cell>
          <cell r="F17" t="str">
            <v>2:38.73</v>
          </cell>
        </row>
        <row r="18">
          <cell r="C18" t="str">
            <v>류수영</v>
          </cell>
          <cell r="E18" t="str">
            <v>충남서림초</v>
          </cell>
          <cell r="F18" t="str">
            <v>2:45.05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강서현</v>
          </cell>
          <cell r="E11" t="str">
            <v>홍성초</v>
          </cell>
          <cell r="F11" t="str">
            <v>1.45</v>
          </cell>
        </row>
        <row r="12">
          <cell r="C12" t="str">
            <v>이예리</v>
          </cell>
          <cell r="E12" t="str">
            <v>충남홍남초</v>
          </cell>
          <cell r="F12" t="str">
            <v>1.40</v>
          </cell>
        </row>
        <row r="13">
          <cell r="C13" t="str">
            <v>고선주</v>
          </cell>
          <cell r="E13" t="str">
            <v>부산송정초</v>
          </cell>
          <cell r="F13" t="str">
            <v>1.40</v>
          </cell>
        </row>
        <row r="14">
          <cell r="C14" t="str">
            <v>송지수</v>
          </cell>
          <cell r="E14" t="str">
            <v>전북전주서원초</v>
          </cell>
          <cell r="F14" t="str">
            <v>1.35</v>
          </cell>
        </row>
        <row r="15">
          <cell r="C15" t="str">
            <v>이주현</v>
          </cell>
          <cell r="E15" t="str">
            <v>경기소래초</v>
          </cell>
          <cell r="F15" t="str">
            <v>1.30</v>
          </cell>
        </row>
      </sheetData>
      <sheetData sheetId="1">
        <row r="11">
          <cell r="C11" t="str">
            <v>김송현</v>
          </cell>
          <cell r="E11" t="str">
            <v>전북고창초</v>
          </cell>
          <cell r="F11">
            <v>4.62</v>
          </cell>
          <cell r="G11" t="str">
            <v>1.4</v>
          </cell>
        </row>
        <row r="12">
          <cell r="C12" t="str">
            <v>임채영</v>
          </cell>
          <cell r="E12" t="str">
            <v>익산어양초</v>
          </cell>
          <cell r="F12">
            <v>4.62</v>
          </cell>
          <cell r="G12" t="str">
            <v>-1.6</v>
          </cell>
        </row>
        <row r="13">
          <cell r="C13" t="str">
            <v>김민경</v>
          </cell>
          <cell r="E13" t="str">
            <v>흥해초</v>
          </cell>
          <cell r="F13">
            <v>4.5999999999999996</v>
          </cell>
          <cell r="G13" t="str">
            <v>5.1</v>
          </cell>
        </row>
        <row r="14">
          <cell r="C14" t="str">
            <v>권지영</v>
          </cell>
          <cell r="E14" t="str">
            <v>광양북초</v>
          </cell>
          <cell r="F14">
            <v>4.3899999999999997</v>
          </cell>
          <cell r="G14" t="str">
            <v>2.6</v>
          </cell>
        </row>
        <row r="15">
          <cell r="C15" t="str">
            <v>김나영</v>
          </cell>
          <cell r="E15" t="str">
            <v>대구신매초</v>
          </cell>
          <cell r="F15">
            <v>4.2300000000000004</v>
          </cell>
          <cell r="G15" t="str">
            <v>3.8</v>
          </cell>
        </row>
        <row r="16">
          <cell r="C16" t="str">
            <v>최지우</v>
          </cell>
          <cell r="E16" t="str">
            <v>홍성초</v>
          </cell>
          <cell r="F16">
            <v>4.0599999999999996</v>
          </cell>
          <cell r="G16" t="str">
            <v>-2.7</v>
          </cell>
        </row>
        <row r="17">
          <cell r="C17" t="str">
            <v>임현아</v>
          </cell>
          <cell r="E17" t="str">
            <v>광양북초</v>
          </cell>
          <cell r="F17">
            <v>3.99</v>
          </cell>
          <cell r="G17" t="str">
            <v>2.3</v>
          </cell>
        </row>
        <row r="18">
          <cell r="C18" t="str">
            <v>권주영</v>
          </cell>
          <cell r="E18" t="str">
            <v>광양북초</v>
          </cell>
          <cell r="F18">
            <v>3.87</v>
          </cell>
          <cell r="G18" t="str">
            <v>1.6</v>
          </cell>
        </row>
      </sheetData>
      <sheetData sheetId="2">
        <row r="11">
          <cell r="C11" t="str">
            <v>오지연</v>
          </cell>
          <cell r="E11" t="str">
            <v>경기내혜홀초</v>
          </cell>
          <cell r="F11">
            <v>10.68</v>
          </cell>
        </row>
        <row r="12">
          <cell r="C12" t="str">
            <v>임채연</v>
          </cell>
          <cell r="E12" t="str">
            <v>충남홍남초</v>
          </cell>
          <cell r="F12">
            <v>8.66</v>
          </cell>
        </row>
        <row r="13">
          <cell r="C13" t="str">
            <v>박수선</v>
          </cell>
          <cell r="E13" t="str">
            <v>전북고창남초</v>
          </cell>
          <cell r="F13">
            <v>8.3000000000000007</v>
          </cell>
        </row>
        <row r="14">
          <cell r="C14" t="str">
            <v>김수진</v>
          </cell>
          <cell r="E14" t="str">
            <v>경기내혜홀초</v>
          </cell>
          <cell r="F14">
            <v>7.57</v>
          </cell>
        </row>
        <row r="15">
          <cell r="C15" t="str">
            <v>임현아</v>
          </cell>
          <cell r="E15" t="str">
            <v>경기금정초</v>
          </cell>
          <cell r="F15">
            <v>7.3</v>
          </cell>
        </row>
        <row r="16">
          <cell r="C16" t="str">
            <v>우지민</v>
          </cell>
          <cell r="E16" t="str">
            <v>경기금정초</v>
          </cell>
          <cell r="F16">
            <v>5.07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최수수 정유지 서아름 오은채</v>
          </cell>
          <cell r="E11" t="str">
            <v>중곡초</v>
          </cell>
          <cell r="F11" t="str">
            <v>59.11</v>
          </cell>
        </row>
        <row r="12">
          <cell r="C12" t="str">
            <v>이진이 조혜원 김서희 한재유</v>
          </cell>
          <cell r="E12" t="str">
            <v>전남벌교초</v>
          </cell>
          <cell r="F12" t="str">
            <v>1:03.30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>
            <v>-1.1000000000000001</v>
          </cell>
        </row>
        <row r="11">
          <cell r="C11" t="str">
            <v>반인호</v>
          </cell>
          <cell r="E11" t="str">
            <v>문산수억고</v>
          </cell>
          <cell r="F11" t="str">
            <v>10.92</v>
          </cell>
        </row>
        <row r="12">
          <cell r="C12" t="str">
            <v>박시영</v>
          </cell>
          <cell r="E12" t="str">
            <v>세정상업고</v>
          </cell>
          <cell r="F12" t="str">
            <v>11.04</v>
          </cell>
        </row>
        <row r="13">
          <cell r="C13" t="str">
            <v>한상욱</v>
          </cell>
          <cell r="E13" t="str">
            <v>경기덕계고</v>
          </cell>
          <cell r="F13" t="str">
            <v>11.05</v>
          </cell>
        </row>
        <row r="14">
          <cell r="C14" t="str">
            <v>이성옥</v>
          </cell>
          <cell r="E14" t="str">
            <v>충북체육고</v>
          </cell>
          <cell r="F14" t="str">
            <v>11.07</v>
          </cell>
        </row>
        <row r="15">
          <cell r="C15" t="str">
            <v>김동재</v>
          </cell>
          <cell r="E15" t="str">
            <v>경기심원고</v>
          </cell>
          <cell r="F15" t="str">
            <v>11.08</v>
          </cell>
        </row>
        <row r="16">
          <cell r="C16" t="str">
            <v>조영민</v>
          </cell>
          <cell r="E16" t="str">
            <v>전남체육고</v>
          </cell>
          <cell r="F16" t="str">
            <v>11.16</v>
          </cell>
        </row>
        <row r="17">
          <cell r="C17" t="str">
            <v>강승호</v>
          </cell>
          <cell r="E17" t="str">
            <v>경남체육고</v>
          </cell>
          <cell r="F17" t="str">
            <v>11.18</v>
          </cell>
        </row>
        <row r="18">
          <cell r="C18" t="str">
            <v>권세훈</v>
          </cell>
          <cell r="E18" t="str">
            <v>경북체육고</v>
          </cell>
          <cell r="F18" t="str">
            <v>11.21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1.1</v>
          </cell>
        </row>
        <row r="11">
          <cell r="C11" t="str">
            <v>모일환</v>
          </cell>
          <cell r="E11" t="str">
            <v>광주체육고</v>
          </cell>
          <cell r="F11" t="str">
            <v>21.64</v>
          </cell>
        </row>
        <row r="12">
          <cell r="C12" t="str">
            <v>김현수</v>
          </cell>
          <cell r="E12" t="str">
            <v>충북체육고</v>
          </cell>
          <cell r="F12" t="str">
            <v>22.03</v>
          </cell>
        </row>
        <row r="13">
          <cell r="C13" t="str">
            <v>김동재</v>
          </cell>
          <cell r="E13" t="str">
            <v>경기심원고</v>
          </cell>
          <cell r="F13" t="str">
            <v>22.09</v>
          </cell>
        </row>
        <row r="14">
          <cell r="C14" t="str">
            <v>김현탁</v>
          </cell>
          <cell r="E14" t="str">
            <v>경복고</v>
          </cell>
          <cell r="F14" t="str">
            <v>22.10</v>
          </cell>
        </row>
        <row r="15">
          <cell r="C15" t="str">
            <v>강승호</v>
          </cell>
          <cell r="E15" t="str">
            <v>경남체육고</v>
          </cell>
          <cell r="F15" t="str">
            <v>22.15</v>
          </cell>
        </row>
        <row r="16">
          <cell r="C16" t="str">
            <v>권세훈</v>
          </cell>
          <cell r="E16" t="str">
            <v>경북체육고</v>
          </cell>
          <cell r="F16" t="str">
            <v>22.31</v>
          </cell>
        </row>
        <row r="17">
          <cell r="C17" t="str">
            <v>노경규</v>
          </cell>
          <cell r="E17" t="str">
            <v>경기덕계고</v>
          </cell>
          <cell r="F17" t="str">
            <v>22.33</v>
          </cell>
        </row>
        <row r="18">
          <cell r="C18" t="str">
            <v>신민규</v>
          </cell>
          <cell r="E18" t="str">
            <v>한강미디어고</v>
          </cell>
          <cell r="F18" t="str">
            <v>22.45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김윤재</v>
          </cell>
          <cell r="E11" t="str">
            <v>은행고</v>
          </cell>
          <cell r="F11" t="str">
            <v>48.27</v>
          </cell>
        </row>
        <row r="12">
          <cell r="C12" t="str">
            <v>한누리</v>
          </cell>
          <cell r="E12" t="str">
            <v>대전체육고</v>
          </cell>
          <cell r="F12" t="str">
            <v>48.51</v>
          </cell>
        </row>
        <row r="13">
          <cell r="C13" t="str">
            <v>박진우</v>
          </cell>
          <cell r="E13" t="str">
            <v>경기체육고</v>
          </cell>
          <cell r="F13" t="str">
            <v>48.82</v>
          </cell>
        </row>
        <row r="14">
          <cell r="C14" t="str">
            <v>이승진</v>
          </cell>
          <cell r="E14" t="str">
            <v>경남체육고</v>
          </cell>
          <cell r="F14" t="str">
            <v>48.93</v>
          </cell>
        </row>
        <row r="15">
          <cell r="C15" t="str">
            <v>서재영</v>
          </cell>
          <cell r="E15" t="str">
            <v>경기덕계고</v>
          </cell>
          <cell r="F15" t="str">
            <v>49.06</v>
          </cell>
        </row>
        <row r="16">
          <cell r="C16" t="str">
            <v>김현빈</v>
          </cell>
          <cell r="E16" t="str">
            <v>울산스포츠과학고</v>
          </cell>
          <cell r="F16" t="str">
            <v>49.47</v>
          </cell>
        </row>
        <row r="17">
          <cell r="C17" t="str">
            <v>김남주</v>
          </cell>
          <cell r="E17" t="str">
            <v>경북체육고</v>
          </cell>
          <cell r="F17" t="str">
            <v>49.71</v>
          </cell>
        </row>
        <row r="18">
          <cell r="C18" t="str">
            <v>임성훈</v>
          </cell>
          <cell r="E18" t="str">
            <v>전남체육고</v>
          </cell>
          <cell r="F18" t="str">
            <v>50.19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이의명</v>
          </cell>
          <cell r="E11" t="str">
            <v>진건고</v>
          </cell>
          <cell r="F11" t="str">
            <v>2:00.48</v>
          </cell>
        </row>
        <row r="12">
          <cell r="C12" t="str">
            <v>손대혁</v>
          </cell>
          <cell r="E12" t="str">
            <v>전곡고</v>
          </cell>
          <cell r="F12" t="str">
            <v>2:00.60</v>
          </cell>
        </row>
        <row r="13">
          <cell r="C13" t="str">
            <v>이효준</v>
          </cell>
          <cell r="E13" t="str">
            <v>전남체육고</v>
          </cell>
          <cell r="F13" t="str">
            <v>2:01.36</v>
          </cell>
        </row>
        <row r="14">
          <cell r="C14" t="str">
            <v>마재현</v>
          </cell>
          <cell r="E14" t="str">
            <v>경북체육고</v>
          </cell>
          <cell r="F14" t="str">
            <v>2:01.97</v>
          </cell>
        </row>
        <row r="15">
          <cell r="C15" t="str">
            <v>전세진</v>
          </cell>
          <cell r="E15" t="str">
            <v>진건고</v>
          </cell>
          <cell r="F15" t="str">
            <v>2:03.99</v>
          </cell>
        </row>
        <row r="16">
          <cell r="C16" t="str">
            <v>정태현</v>
          </cell>
          <cell r="E16" t="str">
            <v>경북체육고</v>
          </cell>
          <cell r="F16" t="str">
            <v>2:04.14</v>
          </cell>
        </row>
        <row r="17">
          <cell r="C17" t="str">
            <v>유준선</v>
          </cell>
          <cell r="E17" t="str">
            <v>경기체육고</v>
          </cell>
          <cell r="F17" t="str">
            <v>2:10.25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손대혁</v>
          </cell>
          <cell r="E11" t="str">
            <v>전곡고</v>
          </cell>
          <cell r="F11" t="str">
            <v>3:55.39</v>
          </cell>
        </row>
        <row r="12">
          <cell r="C12" t="str">
            <v>이경호</v>
          </cell>
          <cell r="E12" t="str">
            <v>단양고</v>
          </cell>
          <cell r="F12" t="str">
            <v>3:55.47</v>
          </cell>
        </row>
        <row r="13">
          <cell r="C13" t="str">
            <v>김태완</v>
          </cell>
          <cell r="E13" t="str">
            <v>대구체육고</v>
          </cell>
          <cell r="F13" t="str">
            <v>3:55.63</v>
          </cell>
        </row>
        <row r="14">
          <cell r="C14" t="str">
            <v>장성호</v>
          </cell>
          <cell r="E14" t="str">
            <v>경북체육고</v>
          </cell>
          <cell r="F14" t="str">
            <v>4:00.83</v>
          </cell>
        </row>
        <row r="15">
          <cell r="C15" t="str">
            <v>한가람</v>
          </cell>
          <cell r="E15" t="str">
            <v>경기체육고</v>
          </cell>
          <cell r="F15" t="str">
            <v>4:01.22</v>
          </cell>
        </row>
        <row r="16">
          <cell r="C16" t="str">
            <v>최재경</v>
          </cell>
          <cell r="E16" t="str">
            <v>전남체육고</v>
          </cell>
          <cell r="F16" t="str">
            <v>4:02.50</v>
          </cell>
        </row>
        <row r="17">
          <cell r="C17" t="str">
            <v>임채갑</v>
          </cell>
          <cell r="E17" t="str">
            <v>경기체육고</v>
          </cell>
          <cell r="F17" t="str">
            <v>4:02.79</v>
          </cell>
        </row>
        <row r="18">
          <cell r="C18" t="str">
            <v>김시완</v>
          </cell>
          <cell r="E18" t="str">
            <v>대전체육고</v>
          </cell>
          <cell r="F18" t="str">
            <v>4:04.10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이경호</v>
          </cell>
          <cell r="E11" t="str">
            <v>단양고</v>
          </cell>
          <cell r="F11" t="str">
            <v>15:08.99</v>
          </cell>
        </row>
        <row r="12">
          <cell r="C12" t="str">
            <v>최재경</v>
          </cell>
          <cell r="E12" t="str">
            <v>전남체육고</v>
          </cell>
          <cell r="F12" t="str">
            <v>15:15.93</v>
          </cell>
        </row>
        <row r="13">
          <cell r="C13" t="str">
            <v>장성호</v>
          </cell>
          <cell r="E13" t="str">
            <v>경북체육고</v>
          </cell>
          <cell r="F13" t="str">
            <v>15:22.91</v>
          </cell>
        </row>
        <row r="14">
          <cell r="C14" t="str">
            <v>안재완</v>
          </cell>
          <cell r="E14" t="str">
            <v>남한고</v>
          </cell>
          <cell r="F14" t="str">
            <v>15:26.31</v>
          </cell>
        </row>
        <row r="15">
          <cell r="C15" t="str">
            <v>임영균</v>
          </cell>
          <cell r="E15" t="str">
            <v>강릉명륜고</v>
          </cell>
          <cell r="F15" t="str">
            <v>15:29.89</v>
          </cell>
        </row>
        <row r="16">
          <cell r="C16" t="str">
            <v>신현식</v>
          </cell>
          <cell r="E16" t="str">
            <v>단양고</v>
          </cell>
          <cell r="F16" t="str">
            <v>15:42.00</v>
          </cell>
        </row>
        <row r="17">
          <cell r="C17" t="str">
            <v>임채갑</v>
          </cell>
          <cell r="E17" t="str">
            <v>경기체육고</v>
          </cell>
          <cell r="F17" t="str">
            <v>15:43.25</v>
          </cell>
        </row>
        <row r="18">
          <cell r="C18" t="str">
            <v>한가람</v>
          </cell>
          <cell r="E18" t="str">
            <v>경기체육고</v>
          </cell>
          <cell r="F18" t="str">
            <v>15:51.04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-1.5</v>
          </cell>
        </row>
        <row r="11">
          <cell r="C11" t="str">
            <v>정재민</v>
          </cell>
          <cell r="E11" t="str">
            <v>평촌경영고</v>
          </cell>
          <cell r="F11" t="str">
            <v>15.25</v>
          </cell>
        </row>
        <row r="12">
          <cell r="C12" t="str">
            <v>정진수</v>
          </cell>
          <cell r="E12" t="str">
            <v>경북체육고</v>
          </cell>
          <cell r="F12" t="str">
            <v>15.61</v>
          </cell>
        </row>
        <row r="13">
          <cell r="C13" t="str">
            <v>임재민</v>
          </cell>
          <cell r="E13" t="str">
            <v>신명고</v>
          </cell>
          <cell r="F13" t="str">
            <v>16.23</v>
          </cell>
        </row>
        <row r="14">
          <cell r="C14" t="str">
            <v>최명현</v>
          </cell>
          <cell r="E14" t="str">
            <v>은행고</v>
          </cell>
          <cell r="F14" t="str">
            <v>16.27</v>
          </cell>
        </row>
        <row r="15">
          <cell r="C15" t="str">
            <v>송재용</v>
          </cell>
          <cell r="E15" t="str">
            <v>대전체육고</v>
          </cell>
          <cell r="F15" t="str">
            <v>16.61</v>
          </cell>
        </row>
        <row r="16">
          <cell r="C16" t="str">
            <v>백승헌</v>
          </cell>
          <cell r="E16" t="str">
            <v>대구체육고</v>
          </cell>
          <cell r="F16" t="str">
            <v>17.84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김현빈</v>
          </cell>
          <cell r="E11" t="str">
            <v>울산스포츠과학고</v>
          </cell>
        </row>
        <row r="12">
          <cell r="C12" t="str">
            <v>김종훈</v>
          </cell>
          <cell r="E12" t="str">
            <v>경기용인고</v>
          </cell>
          <cell r="F12" t="str">
            <v>54.80</v>
          </cell>
        </row>
        <row r="13">
          <cell r="C13" t="str">
            <v>권기환</v>
          </cell>
          <cell r="E13" t="str">
            <v>한강미디어고</v>
          </cell>
          <cell r="F13" t="str">
            <v>55.68</v>
          </cell>
        </row>
        <row r="14">
          <cell r="C14" t="str">
            <v>정진호</v>
          </cell>
          <cell r="E14" t="str">
            <v>경기체육고</v>
          </cell>
          <cell r="F14" t="str">
            <v>56.26</v>
          </cell>
        </row>
        <row r="15">
          <cell r="C15" t="str">
            <v>권태원</v>
          </cell>
          <cell r="E15" t="str">
            <v>경기심원고</v>
          </cell>
          <cell r="F15" t="str">
            <v>1:00.19</v>
          </cell>
        </row>
        <row r="16">
          <cell r="C16" t="str">
            <v>송재용</v>
          </cell>
          <cell r="E16" t="str">
            <v>대전체육고</v>
          </cell>
          <cell r="F16" t="str">
            <v>1:00.61</v>
          </cell>
        </row>
        <row r="17">
          <cell r="C17" t="str">
            <v>최예성</v>
          </cell>
          <cell r="E17" t="str">
            <v>서울체육고등학교</v>
          </cell>
          <cell r="F17" t="str">
            <v>1:02.05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신현식</v>
          </cell>
          <cell r="E11" t="str">
            <v>단양고</v>
          </cell>
          <cell r="F11" t="str">
            <v>9:56.25</v>
          </cell>
        </row>
        <row r="12">
          <cell r="C12" t="str">
            <v>김재형</v>
          </cell>
          <cell r="E12" t="str">
            <v>광주체육고</v>
          </cell>
          <cell r="F12" t="str">
            <v>10:03.18</v>
          </cell>
        </row>
        <row r="13">
          <cell r="C13" t="str">
            <v>강민혁</v>
          </cell>
          <cell r="E13" t="str">
            <v>대전체육고</v>
          </cell>
          <cell r="F13" t="str">
            <v>10:05.74</v>
          </cell>
        </row>
        <row r="14">
          <cell r="C14" t="str">
            <v>박원빈</v>
          </cell>
          <cell r="E14" t="str">
            <v>서울체육고</v>
          </cell>
          <cell r="F14" t="str">
            <v>10:10.36</v>
          </cell>
        </row>
        <row r="15">
          <cell r="C15" t="str">
            <v>박민호</v>
          </cell>
          <cell r="E15" t="str">
            <v>배문고</v>
          </cell>
          <cell r="F15" t="str">
            <v>10:11.68</v>
          </cell>
        </row>
        <row r="16">
          <cell r="C16" t="str">
            <v>유강민</v>
          </cell>
          <cell r="E16" t="str">
            <v>진건고</v>
          </cell>
          <cell r="F16" t="str">
            <v>10:13.81</v>
          </cell>
        </row>
        <row r="17">
          <cell r="C17" t="str">
            <v>정찬희</v>
          </cell>
          <cell r="E17" t="str">
            <v>진건고</v>
          </cell>
          <cell r="F17" t="str">
            <v>10:15.67</v>
          </cell>
        </row>
        <row r="18">
          <cell r="C18" t="str">
            <v>권용재</v>
          </cell>
          <cell r="E18" t="str">
            <v>순심고</v>
          </cell>
          <cell r="F18" t="str">
            <v>10:25.26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임동민</v>
          </cell>
          <cell r="E11" t="str">
            <v>경북체육고</v>
          </cell>
          <cell r="F11" t="str">
            <v>45:12</v>
          </cell>
        </row>
        <row r="12">
          <cell r="C12" t="str">
            <v>권민수</v>
          </cell>
          <cell r="E12" t="str">
            <v>경기소래고</v>
          </cell>
          <cell r="F12" t="str">
            <v>47:36</v>
          </cell>
        </row>
        <row r="13">
          <cell r="C13" t="str">
            <v>김용환</v>
          </cell>
          <cell r="E13" t="str">
            <v>배문고</v>
          </cell>
          <cell r="F13" t="str">
            <v>49:23</v>
          </cell>
        </row>
        <row r="14">
          <cell r="C14" t="str">
            <v>봉성현</v>
          </cell>
          <cell r="E14" t="str">
            <v>나주공업고</v>
          </cell>
          <cell r="F14" t="str">
            <v>54:10</v>
          </cell>
        </row>
        <row r="15">
          <cell r="C15" t="str">
            <v>김경훈</v>
          </cell>
          <cell r="E15" t="str">
            <v>충남고</v>
          </cell>
          <cell r="F15" t="str">
            <v>55:00</v>
          </cell>
        </row>
        <row r="16">
          <cell r="C16" t="str">
            <v>기현성</v>
          </cell>
          <cell r="E16" t="str">
            <v>광주체육고</v>
          </cell>
          <cell r="F16" t="str">
            <v>56:19</v>
          </cell>
        </row>
        <row r="17">
          <cell r="C17" t="str">
            <v>임성준</v>
          </cell>
          <cell r="E17" t="str">
            <v>경기화정고</v>
          </cell>
          <cell r="F17" t="str">
            <v>57:14</v>
          </cell>
        </row>
        <row r="18">
          <cell r="C18" t="str">
            <v>서지원</v>
          </cell>
          <cell r="E18" t="str">
            <v>충현고</v>
          </cell>
          <cell r="F18" t="str">
            <v>58:17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윤세현 최철희 한우리 김용원</v>
          </cell>
          <cell r="E11" t="str">
            <v>대전체육고</v>
          </cell>
          <cell r="F11" t="str">
            <v>41.87</v>
          </cell>
        </row>
        <row r="12">
          <cell r="C12" t="str">
            <v>김태현 이성옥 최창희 김현수</v>
          </cell>
          <cell r="E12" t="str">
            <v>충북체육고</v>
          </cell>
          <cell r="F12" t="str">
            <v>42.16</v>
          </cell>
        </row>
        <row r="13">
          <cell r="C13" t="str">
            <v>강윤진 김남주 김중석 권세훈</v>
          </cell>
          <cell r="E13" t="str">
            <v>경북체육고</v>
          </cell>
          <cell r="F13" t="str">
            <v>42.18</v>
          </cell>
        </row>
        <row r="14">
          <cell r="C14" t="str">
            <v>김기라성 한상욱 노경규 서재영</v>
          </cell>
          <cell r="E14" t="str">
            <v>경기덕계고</v>
          </cell>
          <cell r="F14" t="str">
            <v>42.37</v>
          </cell>
        </row>
        <row r="15">
          <cell r="C15" t="str">
            <v>윤태진 오상원 류상현 반인호</v>
          </cell>
          <cell r="E15" t="str">
            <v>문산수억고</v>
          </cell>
          <cell r="F15" t="str">
            <v>42.42</v>
          </cell>
        </row>
        <row r="16">
          <cell r="C16" t="str">
            <v>박주원 김지원 양건우 조영민</v>
          </cell>
          <cell r="E16" t="str">
            <v>전남체육고</v>
          </cell>
          <cell r="F16" t="str">
            <v>42.47</v>
          </cell>
        </row>
        <row r="17">
          <cell r="C17" t="str">
            <v>정재욱 김태규 서영훈 김현탁</v>
          </cell>
          <cell r="E17" t="str">
            <v>경복고</v>
          </cell>
          <cell r="F17" t="str">
            <v>42.61</v>
          </cell>
        </row>
        <row r="18">
          <cell r="C18" t="str">
            <v>엄종수 박민제 이효찬 정태현</v>
          </cell>
          <cell r="E18" t="str">
            <v>서울체육고</v>
          </cell>
          <cell r="F18" t="str">
            <v>42.95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박창현 양동걸 한승완 모일환</v>
          </cell>
          <cell r="E11" t="str">
            <v>광주체육고</v>
          </cell>
          <cell r="F11" t="str">
            <v>3:23.24</v>
          </cell>
        </row>
        <row r="12">
          <cell r="C12" t="str">
            <v>염종환 정진호 최대섭 박진우</v>
          </cell>
          <cell r="E12" t="str">
            <v>경기체육고</v>
          </cell>
          <cell r="F12" t="str">
            <v>3:24.45</v>
          </cell>
        </row>
        <row r="13">
          <cell r="C13" t="str">
            <v>이승원 이시온 김범식 김종훈</v>
          </cell>
          <cell r="E13" t="str">
            <v>경기용인고</v>
          </cell>
          <cell r="F13" t="str">
            <v>3:26.61</v>
          </cell>
        </row>
        <row r="14">
          <cell r="C14" t="str">
            <v>임재민 김주호 유진영 장경구</v>
          </cell>
          <cell r="E14" t="str">
            <v>대구체육고</v>
          </cell>
          <cell r="F14" t="str">
            <v>3:30.75</v>
          </cell>
        </row>
        <row r="15">
          <cell r="C15" t="str">
            <v>김영현 마상진 손일곤 양민준</v>
          </cell>
          <cell r="E15" t="str">
            <v>태원고</v>
          </cell>
          <cell r="F15" t="str">
            <v>3:31.22</v>
          </cell>
        </row>
        <row r="16">
          <cell r="C16" t="str">
            <v>김민지 양창운 최정수 박민혁</v>
          </cell>
          <cell r="E16" t="str">
            <v>경기소래고</v>
          </cell>
          <cell r="F16" t="str">
            <v>3:34.51</v>
          </cell>
        </row>
        <row r="17">
          <cell r="C17" t="str">
            <v>한재혁 김재욱 유지원 손지후</v>
          </cell>
          <cell r="E17" t="str">
            <v>경기원곡고</v>
          </cell>
          <cell r="F17" t="str">
            <v>3:56.59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10종경기"/>
    </sheetNames>
    <sheetDataSet>
      <sheetData sheetId="0">
        <row r="11">
          <cell r="C11" t="str">
            <v>김두용</v>
          </cell>
          <cell r="E11" t="str">
            <v>대구체육고</v>
          </cell>
          <cell r="F11" t="str">
            <v>1.96</v>
          </cell>
        </row>
        <row r="12">
          <cell r="C12" t="str">
            <v>박성언</v>
          </cell>
          <cell r="E12" t="str">
            <v>경북체육고</v>
          </cell>
          <cell r="F12" t="str">
            <v>1.93</v>
          </cell>
        </row>
        <row r="13">
          <cell r="C13" t="str">
            <v>정남중</v>
          </cell>
          <cell r="E13" t="str">
            <v>전남체육고</v>
          </cell>
          <cell r="F13" t="str">
            <v>1.90</v>
          </cell>
        </row>
        <row r="14">
          <cell r="C14" t="str">
            <v>서종휘</v>
          </cell>
          <cell r="E14" t="str">
            <v>인천체육고</v>
          </cell>
          <cell r="F14" t="str">
            <v>1.90</v>
          </cell>
        </row>
        <row r="15">
          <cell r="C15" t="str">
            <v>전호련</v>
          </cell>
          <cell r="E15" t="str">
            <v>전북체육고</v>
          </cell>
          <cell r="F15" t="str">
            <v>1.85</v>
          </cell>
        </row>
        <row r="16">
          <cell r="C16" t="str">
            <v>김서원</v>
          </cell>
          <cell r="E16" t="str">
            <v>울산스포츠과학고</v>
          </cell>
          <cell r="F16" t="str">
            <v>1.80</v>
          </cell>
        </row>
      </sheetData>
      <sheetData sheetId="1">
        <row r="11">
          <cell r="C11" t="str">
            <v>김영주</v>
          </cell>
          <cell r="E11" t="str">
            <v>경기체육고</v>
          </cell>
          <cell r="F11" t="str">
            <v>4.60</v>
          </cell>
        </row>
        <row r="12">
          <cell r="C12" t="str">
            <v>정종무</v>
          </cell>
          <cell r="E12" t="str">
            <v>대전체육고</v>
          </cell>
          <cell r="F12" t="str">
            <v>4.40</v>
          </cell>
        </row>
      </sheetData>
      <sheetData sheetId="2">
        <row r="11">
          <cell r="C11" t="str">
            <v>김용원</v>
          </cell>
          <cell r="E11" t="str">
            <v>대전체육고</v>
          </cell>
          <cell r="F11">
            <v>7.25</v>
          </cell>
          <cell r="G11">
            <v>1.6</v>
          </cell>
        </row>
        <row r="12">
          <cell r="C12" t="str">
            <v>김영빈</v>
          </cell>
          <cell r="E12" t="str">
            <v>이리공업고</v>
          </cell>
          <cell r="F12">
            <v>7.22</v>
          </cell>
          <cell r="G12">
            <v>1.1000000000000001</v>
          </cell>
        </row>
        <row r="13">
          <cell r="C13" t="str">
            <v>노준성</v>
          </cell>
          <cell r="E13" t="str">
            <v>경기문산제일고</v>
          </cell>
          <cell r="F13">
            <v>6.91</v>
          </cell>
          <cell r="G13">
            <v>1.3</v>
          </cell>
        </row>
        <row r="14">
          <cell r="C14" t="str">
            <v>이승준</v>
          </cell>
          <cell r="E14" t="str">
            <v>경기유신고</v>
          </cell>
          <cell r="F14">
            <v>6.75</v>
          </cell>
          <cell r="G14">
            <v>0.5</v>
          </cell>
        </row>
        <row r="15">
          <cell r="C15" t="str">
            <v>고재영</v>
          </cell>
          <cell r="E15" t="str">
            <v>경기화정고</v>
          </cell>
          <cell r="F15">
            <v>6.73</v>
          </cell>
          <cell r="G15">
            <v>0.6</v>
          </cell>
        </row>
        <row r="16">
          <cell r="C16" t="str">
            <v>오준영</v>
          </cell>
          <cell r="E16" t="str">
            <v>김포제일공업고</v>
          </cell>
          <cell r="F16">
            <v>6.61</v>
          </cell>
          <cell r="G16">
            <v>2.9</v>
          </cell>
        </row>
        <row r="17">
          <cell r="C17" t="str">
            <v>성민기</v>
          </cell>
          <cell r="E17" t="str">
            <v>경북체육고</v>
          </cell>
          <cell r="F17">
            <v>6.6</v>
          </cell>
          <cell r="G17">
            <v>1.2</v>
          </cell>
        </row>
        <row r="18">
          <cell r="C18" t="str">
            <v>정영래</v>
          </cell>
          <cell r="E18" t="str">
            <v>전남체육고</v>
          </cell>
          <cell r="F18">
            <v>6.56</v>
          </cell>
          <cell r="G18">
            <v>0</v>
          </cell>
        </row>
      </sheetData>
      <sheetData sheetId="3">
        <row r="11">
          <cell r="C11" t="str">
            <v>김장우</v>
          </cell>
          <cell r="E11" t="str">
            <v>전남체육고</v>
          </cell>
          <cell r="F11">
            <v>15.18</v>
          </cell>
          <cell r="G11">
            <v>1.2</v>
          </cell>
        </row>
        <row r="12">
          <cell r="C12" t="str">
            <v>오준영</v>
          </cell>
          <cell r="E12" t="str">
            <v>김포제일공업고</v>
          </cell>
          <cell r="F12">
            <v>15.18</v>
          </cell>
          <cell r="G12">
            <v>0.3</v>
          </cell>
        </row>
        <row r="13">
          <cell r="C13" t="str">
            <v>김명하</v>
          </cell>
          <cell r="E13" t="str">
            <v>울산스포츠과학고</v>
          </cell>
          <cell r="F13">
            <v>14.14</v>
          </cell>
          <cell r="G13" t="str">
            <v>-0.0</v>
          </cell>
        </row>
        <row r="14">
          <cell r="C14" t="str">
            <v>배정안</v>
          </cell>
          <cell r="E14" t="str">
            <v>대전체육고</v>
          </cell>
          <cell r="F14">
            <v>13.89</v>
          </cell>
          <cell r="G14">
            <v>-1.3</v>
          </cell>
        </row>
        <row r="15">
          <cell r="C15" t="str">
            <v>허범상</v>
          </cell>
          <cell r="E15" t="str">
            <v>경기체육고</v>
          </cell>
          <cell r="F15">
            <v>13.73</v>
          </cell>
          <cell r="G15">
            <v>0.8</v>
          </cell>
        </row>
        <row r="16">
          <cell r="C16" t="str">
            <v>탁동현</v>
          </cell>
          <cell r="E16" t="str">
            <v>경북체육고</v>
          </cell>
          <cell r="F16">
            <v>13.7</v>
          </cell>
          <cell r="G16">
            <v>2.7</v>
          </cell>
        </row>
        <row r="17">
          <cell r="C17" t="str">
            <v>김명회</v>
          </cell>
          <cell r="E17" t="str">
            <v>광주체육고</v>
          </cell>
          <cell r="F17">
            <v>13.67</v>
          </cell>
          <cell r="G17">
            <v>2.2000000000000002</v>
          </cell>
        </row>
        <row r="18">
          <cell r="C18" t="str">
            <v>최연수</v>
          </cell>
          <cell r="E18" t="str">
            <v>경북체육고</v>
          </cell>
          <cell r="F18">
            <v>13.61</v>
          </cell>
          <cell r="G18">
            <v>1.4</v>
          </cell>
        </row>
      </sheetData>
      <sheetData sheetId="4">
        <row r="11">
          <cell r="C11" t="str">
            <v>여진성</v>
          </cell>
          <cell r="E11" t="str">
            <v>한솔고</v>
          </cell>
          <cell r="F11">
            <v>16.63</v>
          </cell>
        </row>
        <row r="12">
          <cell r="C12" t="str">
            <v>김응지</v>
          </cell>
          <cell r="E12" t="str">
            <v>문창고</v>
          </cell>
          <cell r="F12">
            <v>14.79</v>
          </cell>
        </row>
        <row r="13">
          <cell r="C13" t="str">
            <v>배준혁</v>
          </cell>
          <cell r="E13" t="str">
            <v>대전체육고</v>
          </cell>
          <cell r="F13">
            <v>14.2</v>
          </cell>
        </row>
        <row r="14">
          <cell r="C14" t="str">
            <v>이선우</v>
          </cell>
          <cell r="E14" t="str">
            <v>전남체육고</v>
          </cell>
          <cell r="F14">
            <v>13.66</v>
          </cell>
        </row>
        <row r="15">
          <cell r="C15" t="str">
            <v>서성은</v>
          </cell>
          <cell r="E15" t="str">
            <v>인천체육고</v>
          </cell>
          <cell r="F15">
            <v>13.23</v>
          </cell>
        </row>
        <row r="16">
          <cell r="C16" t="str">
            <v>김준영</v>
          </cell>
          <cell r="E16" t="str">
            <v>의성고</v>
          </cell>
          <cell r="F16">
            <v>11.98</v>
          </cell>
        </row>
        <row r="17">
          <cell r="C17" t="str">
            <v>최두영</v>
          </cell>
          <cell r="E17" t="str">
            <v>경기심원고</v>
          </cell>
          <cell r="F17">
            <v>11.43</v>
          </cell>
        </row>
      </sheetData>
      <sheetData sheetId="5">
        <row r="11">
          <cell r="C11" t="str">
            <v>김종현</v>
          </cell>
          <cell r="E11" t="str">
            <v>전남체육고</v>
          </cell>
          <cell r="F11">
            <v>45.21</v>
          </cell>
        </row>
        <row r="12">
          <cell r="C12" t="str">
            <v>우인하</v>
          </cell>
          <cell r="E12" t="str">
            <v>영주동산고</v>
          </cell>
          <cell r="F12">
            <v>42.73</v>
          </cell>
        </row>
        <row r="13">
          <cell r="C13" t="str">
            <v>오현명</v>
          </cell>
          <cell r="E13" t="str">
            <v>경주고</v>
          </cell>
          <cell r="F13">
            <v>42.67</v>
          </cell>
        </row>
        <row r="14">
          <cell r="C14" t="str">
            <v>조성준</v>
          </cell>
          <cell r="E14" t="str">
            <v>충현고</v>
          </cell>
          <cell r="F14">
            <v>40.61</v>
          </cell>
        </row>
        <row r="15">
          <cell r="C15" t="str">
            <v>김준영</v>
          </cell>
          <cell r="E15" t="str">
            <v>의성고</v>
          </cell>
          <cell r="F15">
            <v>39.56</v>
          </cell>
        </row>
        <row r="16">
          <cell r="C16" t="str">
            <v>여현준</v>
          </cell>
          <cell r="E16" t="str">
            <v>경기문산제일고</v>
          </cell>
          <cell r="F16">
            <v>39.26</v>
          </cell>
        </row>
        <row r="17">
          <cell r="C17" t="str">
            <v>김준</v>
          </cell>
          <cell r="E17" t="str">
            <v>경기체육고</v>
          </cell>
          <cell r="F17">
            <v>39.15</v>
          </cell>
        </row>
        <row r="18">
          <cell r="C18" t="str">
            <v>방륭</v>
          </cell>
          <cell r="E18" t="str">
            <v>경남체육고</v>
          </cell>
          <cell r="F18">
            <v>38.799999999999997</v>
          </cell>
        </row>
      </sheetData>
      <sheetData sheetId="6">
        <row r="11">
          <cell r="C11" t="str">
            <v>고기준</v>
          </cell>
          <cell r="E11" t="str">
            <v>서울체육고</v>
          </cell>
          <cell r="F11">
            <v>53.52</v>
          </cell>
        </row>
        <row r="12">
          <cell r="C12" t="str">
            <v>정민욱</v>
          </cell>
          <cell r="E12" t="str">
            <v>전남체육고</v>
          </cell>
          <cell r="F12">
            <v>52.18</v>
          </cell>
        </row>
        <row r="13">
          <cell r="C13" t="str">
            <v>반지원</v>
          </cell>
          <cell r="E13" t="str">
            <v>인천체육고</v>
          </cell>
          <cell r="F13">
            <v>40.81</v>
          </cell>
        </row>
        <row r="14">
          <cell r="C14" t="str">
            <v>한규준</v>
          </cell>
          <cell r="E14" t="str">
            <v>충북체육고</v>
          </cell>
          <cell r="F14">
            <v>40.659999999999997</v>
          </cell>
        </row>
        <row r="15">
          <cell r="C15" t="str">
            <v>황미르</v>
          </cell>
          <cell r="E15" t="str">
            <v>이리공업고</v>
          </cell>
          <cell r="F15">
            <v>37.270000000000003</v>
          </cell>
        </row>
        <row r="16">
          <cell r="C16" t="str">
            <v>이용준</v>
          </cell>
          <cell r="E16" t="str">
            <v>문창고</v>
          </cell>
          <cell r="F16">
            <v>23.11</v>
          </cell>
        </row>
      </sheetData>
      <sheetData sheetId="7">
        <row r="11">
          <cell r="C11" t="str">
            <v>육진수</v>
          </cell>
          <cell r="E11" t="str">
            <v>대전체육고</v>
          </cell>
          <cell r="F11">
            <v>59.18</v>
          </cell>
        </row>
        <row r="12">
          <cell r="C12" t="str">
            <v>장준호</v>
          </cell>
          <cell r="E12" t="str">
            <v>김해건설공업고</v>
          </cell>
          <cell r="F12">
            <v>57.89</v>
          </cell>
        </row>
        <row r="13">
          <cell r="C13" t="str">
            <v>김병현</v>
          </cell>
          <cell r="E13" t="str">
            <v>경기교하고</v>
          </cell>
          <cell r="F13">
            <v>56.04</v>
          </cell>
        </row>
        <row r="14">
          <cell r="C14" t="str">
            <v>김태형</v>
          </cell>
          <cell r="E14" t="str">
            <v>경북체육고</v>
          </cell>
          <cell r="F14">
            <v>53.84</v>
          </cell>
        </row>
        <row r="15">
          <cell r="C15" t="str">
            <v>김종윤</v>
          </cell>
          <cell r="E15" t="str">
            <v>경기체육고</v>
          </cell>
          <cell r="F15">
            <v>53.52</v>
          </cell>
        </row>
        <row r="16">
          <cell r="C16" t="str">
            <v>박창현</v>
          </cell>
          <cell r="E16" t="str">
            <v>경북체육고</v>
          </cell>
          <cell r="F16">
            <v>53.5</v>
          </cell>
        </row>
        <row r="17">
          <cell r="C17" t="str">
            <v>김영수</v>
          </cell>
          <cell r="E17" t="str">
            <v>김해건설공업고</v>
          </cell>
          <cell r="F17">
            <v>53.28</v>
          </cell>
        </row>
        <row r="18">
          <cell r="C18" t="str">
            <v>김승엽</v>
          </cell>
          <cell r="E18" t="str">
            <v>대전체육고</v>
          </cell>
          <cell r="F18">
            <v>50.99</v>
          </cell>
        </row>
      </sheetData>
      <sheetData sheetId="8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-1.2</v>
          </cell>
        </row>
        <row r="11">
          <cell r="C11" t="str">
            <v>최유정</v>
          </cell>
          <cell r="E11" t="str">
            <v>용남고</v>
          </cell>
          <cell r="F11" t="str">
            <v>12.53</v>
          </cell>
        </row>
        <row r="12">
          <cell r="C12" t="str">
            <v>이예진</v>
          </cell>
          <cell r="E12" t="str">
            <v>이리공업고</v>
          </cell>
          <cell r="F12" t="str">
            <v>12.62</v>
          </cell>
        </row>
        <row r="13">
          <cell r="C13" t="str">
            <v>황윤경</v>
          </cell>
          <cell r="E13" t="str">
            <v>경남체육고</v>
          </cell>
          <cell r="F13" t="str">
            <v>12.67</v>
          </cell>
        </row>
        <row r="14">
          <cell r="C14" t="str">
            <v>이현정</v>
          </cell>
          <cell r="E14" t="str">
            <v>경북체육고</v>
          </cell>
          <cell r="F14" t="str">
            <v>12.80</v>
          </cell>
        </row>
        <row r="15">
          <cell r="C15" t="str">
            <v>이소윤</v>
          </cell>
          <cell r="E15" t="str">
            <v>대전체육고</v>
          </cell>
          <cell r="F15" t="str">
            <v>12.95</v>
          </cell>
        </row>
        <row r="16">
          <cell r="C16" t="str">
            <v>김은영</v>
          </cell>
          <cell r="E16" t="str">
            <v>경남체육고</v>
          </cell>
          <cell r="F16" t="str">
            <v>12.95</v>
          </cell>
        </row>
        <row r="17">
          <cell r="C17" t="str">
            <v>장유진</v>
          </cell>
          <cell r="E17" t="str">
            <v>구로고</v>
          </cell>
          <cell r="F17" t="str">
            <v>13.08</v>
          </cell>
        </row>
        <row r="18">
          <cell r="C18" t="str">
            <v>고지혜</v>
          </cell>
          <cell r="E18" t="str">
            <v>서울체육고</v>
          </cell>
          <cell r="F18" t="str">
            <v>13.10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0.6</v>
          </cell>
        </row>
        <row r="11">
          <cell r="C11" t="str">
            <v>안경린</v>
          </cell>
          <cell r="E11" t="str">
            <v>경북체육고</v>
          </cell>
          <cell r="F11" t="str">
            <v>25.37</v>
          </cell>
        </row>
        <row r="12">
          <cell r="C12" t="str">
            <v>김명지</v>
          </cell>
          <cell r="E12" t="str">
            <v>경명여자고</v>
          </cell>
          <cell r="F12" t="str">
            <v>25.54</v>
          </cell>
        </row>
        <row r="13">
          <cell r="C13" t="str">
            <v>황윤경</v>
          </cell>
          <cell r="E13" t="str">
            <v>경남체육고</v>
          </cell>
          <cell r="F13" t="str">
            <v>25.68</v>
          </cell>
        </row>
        <row r="14">
          <cell r="C14" t="str">
            <v>신소정</v>
          </cell>
          <cell r="E14" t="str">
            <v>경북체육고</v>
          </cell>
          <cell r="F14" t="str">
            <v>25.72</v>
          </cell>
        </row>
        <row r="15">
          <cell r="C15" t="str">
            <v>최유정</v>
          </cell>
          <cell r="E15" t="str">
            <v>용남고</v>
          </cell>
          <cell r="F15" t="str">
            <v>25.90</v>
          </cell>
        </row>
        <row r="16">
          <cell r="C16" t="str">
            <v>이한나</v>
          </cell>
          <cell r="E16" t="str">
            <v>경기수원정보과학고</v>
          </cell>
          <cell r="F16" t="str">
            <v>26.02</v>
          </cell>
        </row>
        <row r="17">
          <cell r="C17" t="str">
            <v>김하영</v>
          </cell>
          <cell r="E17" t="str">
            <v>경북체육고</v>
          </cell>
          <cell r="F17" t="str">
            <v>26.21</v>
          </cell>
        </row>
        <row r="18">
          <cell r="C18" t="str">
            <v>김은영</v>
          </cell>
          <cell r="E18" t="str">
            <v>경남체육고</v>
          </cell>
          <cell r="F18" t="str">
            <v>26.48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안경린</v>
          </cell>
          <cell r="E11" t="str">
            <v>경북체육고</v>
          </cell>
          <cell r="F11" t="str">
            <v>57.10</v>
          </cell>
        </row>
        <row r="12">
          <cell r="C12" t="str">
            <v>이한나</v>
          </cell>
          <cell r="E12" t="str">
            <v>경기수원정보과학고</v>
          </cell>
          <cell r="F12" t="str">
            <v>57.54</v>
          </cell>
        </row>
        <row r="13">
          <cell r="C13" t="str">
            <v>김하영</v>
          </cell>
          <cell r="E13" t="str">
            <v>경북체육고</v>
          </cell>
          <cell r="F13" t="str">
            <v>58.52</v>
          </cell>
        </row>
        <row r="14">
          <cell r="C14" t="str">
            <v>이유빈</v>
          </cell>
          <cell r="E14" t="str">
            <v>한강미디어고</v>
          </cell>
          <cell r="F14" t="str">
            <v>58.87</v>
          </cell>
        </row>
        <row r="15">
          <cell r="C15" t="str">
            <v>김명지</v>
          </cell>
          <cell r="E15" t="str">
            <v>경명여자고</v>
          </cell>
          <cell r="F15" t="str">
            <v>59.14</v>
          </cell>
        </row>
        <row r="16">
          <cell r="C16" t="str">
            <v>김희영</v>
          </cell>
          <cell r="E16" t="str">
            <v>경기덕계고</v>
          </cell>
          <cell r="F16" t="str">
            <v>1:01.09</v>
          </cell>
        </row>
        <row r="17">
          <cell r="C17" t="str">
            <v>하서온</v>
          </cell>
          <cell r="E17" t="str">
            <v>전남체육고</v>
          </cell>
          <cell r="F17" t="str">
            <v>1:01.10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이유빈</v>
          </cell>
          <cell r="E11" t="str">
            <v>한강미디어고</v>
          </cell>
          <cell r="F11" t="str">
            <v>2:14.99</v>
          </cell>
        </row>
        <row r="12">
          <cell r="C12" t="str">
            <v>하서온</v>
          </cell>
          <cell r="E12" t="str">
            <v>전남체육고</v>
          </cell>
          <cell r="F12" t="str">
            <v>2:16.30</v>
          </cell>
        </row>
        <row r="13">
          <cell r="C13" t="str">
            <v>김수연</v>
          </cell>
          <cell r="E13" t="str">
            <v>충북체육고</v>
          </cell>
          <cell r="F13" t="str">
            <v>2:17.64</v>
          </cell>
        </row>
        <row r="14">
          <cell r="C14" t="str">
            <v>김지원</v>
          </cell>
          <cell r="E14" t="str">
            <v>울산스포츠과학고</v>
          </cell>
          <cell r="F14" t="str">
            <v>2:23.03</v>
          </cell>
        </row>
        <row r="15">
          <cell r="C15" t="str">
            <v>이혜지</v>
          </cell>
          <cell r="E15" t="str">
            <v>마산구암고</v>
          </cell>
          <cell r="F15" t="str">
            <v>2:23.19</v>
          </cell>
        </row>
        <row r="16">
          <cell r="C16" t="str">
            <v>박예진</v>
          </cell>
          <cell r="E16" t="str">
            <v>진건고</v>
          </cell>
          <cell r="F16" t="str">
            <v>2:28.64</v>
          </cell>
        </row>
        <row r="17">
          <cell r="C17" t="str">
            <v>황봄이</v>
          </cell>
          <cell r="E17" t="str">
            <v>충현고</v>
          </cell>
          <cell r="F17" t="str">
            <v>2:29.96</v>
          </cell>
        </row>
        <row r="18">
          <cell r="C18" t="str">
            <v>박나연</v>
          </cell>
          <cell r="E18" t="str">
            <v>포항두호고</v>
          </cell>
          <cell r="F18" t="str">
            <v>2:32.09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정세현</v>
          </cell>
          <cell r="E11" t="str">
            <v>경기체육고</v>
          </cell>
          <cell r="F11" t="str">
            <v>4:40.15</v>
          </cell>
        </row>
        <row r="12">
          <cell r="C12" t="str">
            <v>윤은지</v>
          </cell>
          <cell r="E12" t="str">
            <v>김천한일여자고</v>
          </cell>
          <cell r="F12" t="str">
            <v>4:41.39</v>
          </cell>
        </row>
        <row r="13">
          <cell r="C13" t="str">
            <v>오서인</v>
          </cell>
          <cell r="E13" t="str">
            <v>대전체육고</v>
          </cell>
          <cell r="F13" t="str">
            <v>4:44.46</v>
          </cell>
        </row>
        <row r="14">
          <cell r="C14" t="str">
            <v>박예진</v>
          </cell>
          <cell r="E14" t="str">
            <v>진건고</v>
          </cell>
          <cell r="F14" t="str">
            <v>4:45.37</v>
          </cell>
        </row>
        <row r="15">
          <cell r="C15" t="str">
            <v>김민정</v>
          </cell>
          <cell r="E15" t="str">
            <v>한솔고</v>
          </cell>
          <cell r="F15" t="str">
            <v>4:45.64</v>
          </cell>
        </row>
        <row r="16">
          <cell r="C16" t="str">
            <v>이혜지</v>
          </cell>
          <cell r="E16" t="str">
            <v>마산구암고</v>
          </cell>
          <cell r="F16" t="str">
            <v>4:53.10</v>
          </cell>
        </row>
        <row r="17">
          <cell r="C17" t="str">
            <v>김수연</v>
          </cell>
          <cell r="E17" t="str">
            <v>오류고</v>
          </cell>
          <cell r="F17" t="str">
            <v>4:59.09</v>
          </cell>
        </row>
        <row r="18">
          <cell r="C18" t="str">
            <v>박현주</v>
          </cell>
          <cell r="E18" t="str">
            <v>김천한일여자고</v>
          </cell>
          <cell r="F18" t="str">
            <v>5:00.05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윤은지</v>
          </cell>
          <cell r="E11" t="str">
            <v>김천한일여자고</v>
          </cell>
          <cell r="F11" t="str">
            <v>18:05.90</v>
          </cell>
        </row>
        <row r="12">
          <cell r="C12" t="str">
            <v>정세현</v>
          </cell>
          <cell r="E12" t="str">
            <v>경기체육고</v>
          </cell>
          <cell r="F12" t="str">
            <v>18:06.62</v>
          </cell>
        </row>
        <row r="13">
          <cell r="C13" t="str">
            <v>김민정</v>
          </cell>
          <cell r="E13" t="str">
            <v>한솔고</v>
          </cell>
          <cell r="F13" t="str">
            <v>18:09.15</v>
          </cell>
        </row>
        <row r="14">
          <cell r="C14" t="str">
            <v>이희주</v>
          </cell>
          <cell r="E14" t="str">
            <v>진건고</v>
          </cell>
          <cell r="F14" t="str">
            <v>18:26.41</v>
          </cell>
        </row>
        <row r="15">
          <cell r="C15" t="str">
            <v>정희정</v>
          </cell>
          <cell r="E15" t="str">
            <v>속초여자고</v>
          </cell>
          <cell r="F15" t="str">
            <v>18:28.63</v>
          </cell>
        </row>
        <row r="16">
          <cell r="C16" t="str">
            <v>이신나</v>
          </cell>
          <cell r="E16" t="str">
            <v>오류고</v>
          </cell>
          <cell r="F16" t="str">
            <v>19:17.85</v>
          </cell>
        </row>
        <row r="17">
          <cell r="C17" t="str">
            <v>박현주</v>
          </cell>
          <cell r="E17" t="str">
            <v>김천한일여자고</v>
          </cell>
          <cell r="F17" t="str">
            <v>19:25.25</v>
          </cell>
        </row>
        <row r="18">
          <cell r="C18" t="str">
            <v>김은지</v>
          </cell>
          <cell r="E18" t="str">
            <v>오류고</v>
          </cell>
          <cell r="F18" t="str">
            <v>19:31.21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-1.2</v>
          </cell>
        </row>
        <row r="11">
          <cell r="C11" t="str">
            <v>김태은</v>
          </cell>
          <cell r="E11" t="str">
            <v>울산스포츠과학고</v>
          </cell>
          <cell r="F11" t="str">
            <v>15.46</v>
          </cell>
        </row>
        <row r="12">
          <cell r="C12" t="str">
            <v>이현정</v>
          </cell>
          <cell r="E12" t="str">
            <v>경북체육고</v>
          </cell>
          <cell r="F12" t="str">
            <v>15.59</v>
          </cell>
        </row>
        <row r="13">
          <cell r="C13" t="str">
            <v>이소윤</v>
          </cell>
          <cell r="E13" t="str">
            <v>대전체육고</v>
          </cell>
          <cell r="F13" t="str">
            <v>15.92</v>
          </cell>
        </row>
        <row r="14">
          <cell r="C14" t="str">
            <v>김연정</v>
          </cell>
          <cell r="E14" t="str">
            <v>경기모바일과학고</v>
          </cell>
          <cell r="F14" t="str">
            <v>16.13</v>
          </cell>
        </row>
        <row r="15">
          <cell r="C15" t="str">
            <v>이나경</v>
          </cell>
          <cell r="E15" t="str">
            <v>경북체육고</v>
          </cell>
          <cell r="F15" t="str">
            <v>16.18</v>
          </cell>
        </row>
        <row r="16">
          <cell r="C16" t="str">
            <v>김예림</v>
          </cell>
          <cell r="E16" t="str">
            <v>은행고</v>
          </cell>
          <cell r="F16" t="str">
            <v>16.26</v>
          </cell>
        </row>
        <row r="17">
          <cell r="C17" t="str">
            <v>양희주</v>
          </cell>
          <cell r="E17" t="str">
            <v>서울체육고</v>
          </cell>
          <cell r="F17" t="str">
            <v>16.92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김희영</v>
          </cell>
          <cell r="E11" t="str">
            <v>경기덕계고</v>
          </cell>
          <cell r="F11" t="str">
            <v>1:06.85</v>
          </cell>
        </row>
        <row r="12">
          <cell r="C12" t="str">
            <v>김민재</v>
          </cell>
          <cell r="E12" t="str">
            <v>서울체육고</v>
          </cell>
          <cell r="F12" t="str">
            <v>1:07.28</v>
          </cell>
        </row>
        <row r="13">
          <cell r="C13" t="str">
            <v>전영서</v>
          </cell>
          <cell r="E13" t="str">
            <v>전남체육고</v>
          </cell>
          <cell r="F13" t="str">
            <v>1:07.66</v>
          </cell>
        </row>
        <row r="14">
          <cell r="C14" t="str">
            <v>김지영</v>
          </cell>
          <cell r="E14" t="str">
            <v>예천여자고</v>
          </cell>
          <cell r="F14" t="str">
            <v>1:07.77</v>
          </cell>
        </row>
        <row r="15">
          <cell r="C15" t="str">
            <v>황승희</v>
          </cell>
          <cell r="E15" t="str">
            <v>경기수원정보과학고</v>
          </cell>
          <cell r="F15" t="str">
            <v>1:16.11</v>
          </cell>
        </row>
        <row r="16">
          <cell r="C16" t="str">
            <v>양지수</v>
          </cell>
          <cell r="E16" t="str">
            <v>경기모바일과학고</v>
          </cell>
          <cell r="F16" t="str">
            <v>1:18.02</v>
          </cell>
        </row>
        <row r="17">
          <cell r="C17" t="str">
            <v>유환영</v>
          </cell>
          <cell r="E17" t="str">
            <v>신명고</v>
          </cell>
          <cell r="F17" t="str">
            <v>1:18.49</v>
          </cell>
        </row>
        <row r="18">
          <cell r="C18" t="str">
            <v>이현주</v>
          </cell>
          <cell r="E18" t="str">
            <v>경기모바일과학고</v>
          </cell>
          <cell r="F18" t="str">
            <v>1:25.79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이희주</v>
          </cell>
          <cell r="E11" t="str">
            <v>진건고</v>
          </cell>
          <cell r="F11" t="str">
            <v>11:08.38</v>
          </cell>
        </row>
        <row r="12">
          <cell r="C12" t="str">
            <v>이수진</v>
          </cell>
          <cell r="E12" t="str">
            <v>경기체육고</v>
          </cell>
          <cell r="F12" t="str">
            <v>11:20.74</v>
          </cell>
        </row>
        <row r="13">
          <cell r="C13" t="str">
            <v>정희정</v>
          </cell>
          <cell r="E13" t="str">
            <v>속초여자고</v>
          </cell>
          <cell r="F13" t="str">
            <v>11:25.26</v>
          </cell>
        </row>
        <row r="14">
          <cell r="C14" t="str">
            <v>장서희</v>
          </cell>
          <cell r="E14" t="str">
            <v>충북체육고</v>
          </cell>
          <cell r="F14" t="str">
            <v>12:03.85</v>
          </cell>
        </row>
        <row r="15">
          <cell r="C15" t="str">
            <v>김수연</v>
          </cell>
          <cell r="E15" t="str">
            <v>오류고</v>
          </cell>
          <cell r="F15" t="str">
            <v>12:08.52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김채현</v>
          </cell>
          <cell r="E11" t="str">
            <v>경기화정고</v>
          </cell>
          <cell r="F11" t="str">
            <v>55:18</v>
          </cell>
        </row>
        <row r="12">
          <cell r="C12" t="str">
            <v>이선화</v>
          </cell>
          <cell r="E12" t="str">
            <v>충현고</v>
          </cell>
          <cell r="F12" t="str">
            <v>55:52</v>
          </cell>
        </row>
        <row r="13">
          <cell r="C13" t="str">
            <v>유다빈</v>
          </cell>
          <cell r="E13" t="str">
            <v>남한고</v>
          </cell>
          <cell r="F13" t="str">
            <v>56:52</v>
          </cell>
        </row>
        <row r="14">
          <cell r="C14" t="str">
            <v>정의지</v>
          </cell>
          <cell r="E14" t="str">
            <v>경북체육고</v>
          </cell>
          <cell r="F14" t="str">
            <v>1:04.37</v>
          </cell>
        </row>
        <row r="15">
          <cell r="C15" t="str">
            <v>안예준</v>
          </cell>
          <cell r="E15" t="str">
            <v>속초여자고</v>
          </cell>
          <cell r="F15" t="str">
            <v>1:06.19</v>
          </cell>
        </row>
        <row r="16">
          <cell r="C16" t="str">
            <v>이보람</v>
          </cell>
          <cell r="E16" t="str">
            <v>속초여자고</v>
          </cell>
          <cell r="F16" t="str">
            <v>1:09.55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옥민경 황윤경 조선정 김은영</v>
          </cell>
          <cell r="E11" t="str">
            <v>경남체육고</v>
          </cell>
          <cell r="F11" t="str">
            <v>49.95</v>
          </cell>
        </row>
        <row r="12">
          <cell r="C12" t="str">
            <v>김하영 안경린 이현정 심소정</v>
          </cell>
          <cell r="E12" t="str">
            <v>경북체육고</v>
          </cell>
          <cell r="F12" t="str">
            <v>50.04</v>
          </cell>
        </row>
        <row r="13">
          <cell r="C13" t="str">
            <v>유민주 김나영 문시연 김지혜</v>
          </cell>
          <cell r="E13" t="str">
            <v>경기체육고</v>
          </cell>
          <cell r="F13" t="str">
            <v>50.52</v>
          </cell>
        </row>
        <row r="14">
          <cell r="C14" t="str">
            <v>백희라 전영서 윤효정 여다경</v>
          </cell>
          <cell r="E14" t="str">
            <v>전남체육고</v>
          </cell>
          <cell r="F14" t="str">
            <v>50.68</v>
          </cell>
        </row>
        <row r="15">
          <cell r="C15" t="str">
            <v>방수진 김아현 김예지 정단비</v>
          </cell>
          <cell r="E15" t="str">
            <v>경기원곡고</v>
          </cell>
          <cell r="F15" t="str">
            <v>52.36</v>
          </cell>
        </row>
        <row r="16">
          <cell r="C16" t="str">
            <v>김수영 이송윤 최연정 백주미</v>
          </cell>
          <cell r="E16" t="str">
            <v>대전체육고</v>
          </cell>
          <cell r="F16" t="str">
            <v>52.75</v>
          </cell>
        </row>
        <row r="17">
          <cell r="C17" t="str">
            <v>문수현 이지호 김서연 이혜인</v>
          </cell>
          <cell r="E17" t="str">
            <v>태원고</v>
          </cell>
          <cell r="F17" t="str">
            <v>52.91</v>
          </cell>
        </row>
        <row r="18">
          <cell r="C18" t="str">
            <v>고안나 조미나 장세림 송현주</v>
          </cell>
          <cell r="E18" t="str">
            <v>인일여자고</v>
          </cell>
          <cell r="F18" t="str">
            <v>53.82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백희라 전영서 윤효정 하서온</v>
          </cell>
          <cell r="E11" t="str">
            <v>전남체육고</v>
          </cell>
          <cell r="F11" t="str">
            <v>4:01.86</v>
          </cell>
        </row>
        <row r="12">
          <cell r="C12" t="str">
            <v>문시연 유수민 김지혜 김나영</v>
          </cell>
          <cell r="E12" t="str">
            <v>경기체육고</v>
          </cell>
          <cell r="F12" t="str">
            <v>4:05.93</v>
          </cell>
        </row>
        <row r="13">
          <cell r="C13" t="str">
            <v>황승희 정인희 공은수 이한나</v>
          </cell>
          <cell r="E13" t="str">
            <v>경기수원정보과학고</v>
          </cell>
          <cell r="F13" t="str">
            <v>4:16.14</v>
          </cell>
        </row>
        <row r="14">
          <cell r="C14" t="str">
            <v>김아현 김예지 방수진 정단비</v>
          </cell>
          <cell r="E14" t="str">
            <v>경기원곡고</v>
          </cell>
          <cell r="F14" t="str">
            <v>4:25.62</v>
          </cell>
        </row>
        <row r="15">
          <cell r="C15" t="str">
            <v>이유림 박은희 안서우 김슬비</v>
          </cell>
          <cell r="E15" t="str">
            <v>광주체육고</v>
          </cell>
          <cell r="F15" t="str">
            <v>4:27.47</v>
          </cell>
        </row>
        <row r="16">
          <cell r="C16" t="str">
            <v>송현주 조미나 고안나 장세림</v>
          </cell>
          <cell r="E16" t="str">
            <v>인일여자고</v>
          </cell>
          <cell r="F16" t="str">
            <v>4:32.63</v>
          </cell>
        </row>
        <row r="17">
          <cell r="C17" t="str">
            <v>문수현 이혜인 이지호 김서연</v>
          </cell>
          <cell r="E17" t="str">
            <v>태원고</v>
          </cell>
          <cell r="F17" t="str">
            <v>4:42.47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7종경기"/>
    </sheetNames>
    <sheetDataSet>
      <sheetData sheetId="0">
        <row r="11">
          <cell r="C11" t="str">
            <v>장선영</v>
          </cell>
          <cell r="E11" t="str">
            <v>경기과천중앙고</v>
          </cell>
          <cell r="F11">
            <v>1.68</v>
          </cell>
        </row>
        <row r="12">
          <cell r="C12" t="str">
            <v>황아현</v>
          </cell>
          <cell r="E12" t="str">
            <v>서울체육고</v>
          </cell>
          <cell r="F12">
            <v>1.68</v>
          </cell>
        </row>
        <row r="13">
          <cell r="C13" t="str">
            <v>박한나</v>
          </cell>
          <cell r="E13" t="str">
            <v>울산스포츠과학고</v>
          </cell>
          <cell r="F13">
            <v>1.65</v>
          </cell>
        </row>
        <row r="14">
          <cell r="C14" t="str">
            <v>최문정</v>
          </cell>
          <cell r="E14" t="str">
            <v>대전체육고</v>
          </cell>
          <cell r="F14">
            <v>1.6</v>
          </cell>
        </row>
        <row r="15">
          <cell r="C15" t="str">
            <v>안진경</v>
          </cell>
          <cell r="E15" t="str">
            <v>김해가야고</v>
          </cell>
          <cell r="F15">
            <v>1.55</v>
          </cell>
        </row>
      </sheetData>
      <sheetData sheetId="1">
        <row r="11">
          <cell r="C11" t="str">
            <v>조민지</v>
          </cell>
          <cell r="E11" t="str">
            <v>전북체육고</v>
          </cell>
          <cell r="F11">
            <v>3.2</v>
          </cell>
        </row>
        <row r="12">
          <cell r="C12" t="str">
            <v>정나영</v>
          </cell>
          <cell r="E12" t="str">
            <v>서울체육고</v>
          </cell>
          <cell r="F12">
            <v>3</v>
          </cell>
        </row>
        <row r="13">
          <cell r="C13" t="str">
            <v>김다은</v>
          </cell>
          <cell r="E13" t="str">
            <v>울산스포츠과학고</v>
          </cell>
          <cell r="F13">
            <v>2.8</v>
          </cell>
        </row>
        <row r="14">
          <cell r="C14" t="str">
            <v>임찬혜</v>
          </cell>
          <cell r="E14" t="str">
            <v>경기체육고</v>
          </cell>
          <cell r="F14">
            <v>2.8</v>
          </cell>
        </row>
        <row r="15">
          <cell r="C15" t="str">
            <v>최수아</v>
          </cell>
          <cell r="E15" t="str">
            <v>서울체육고</v>
          </cell>
          <cell r="F15">
            <v>2.4</v>
          </cell>
        </row>
      </sheetData>
      <sheetData sheetId="2">
        <row r="11">
          <cell r="C11" t="str">
            <v>여다경</v>
          </cell>
          <cell r="E11" t="str">
            <v>전남체육고</v>
          </cell>
          <cell r="F11">
            <v>5.32</v>
          </cell>
          <cell r="G11" t="str">
            <v>-0.3</v>
          </cell>
        </row>
        <row r="12">
          <cell r="C12" t="str">
            <v>고은아</v>
          </cell>
          <cell r="E12" t="str">
            <v>광주체육고</v>
          </cell>
          <cell r="F12">
            <v>5.19</v>
          </cell>
          <cell r="G12" t="str">
            <v>-1.6</v>
          </cell>
        </row>
        <row r="13">
          <cell r="C13" t="str">
            <v>유  진</v>
          </cell>
          <cell r="E13" t="str">
            <v>경기소래고</v>
          </cell>
          <cell r="F13">
            <v>5.12</v>
          </cell>
          <cell r="G13" t="str">
            <v>1.8</v>
          </cell>
        </row>
        <row r="14">
          <cell r="C14" t="str">
            <v>성현</v>
          </cell>
          <cell r="E14" t="str">
            <v>전남체육고</v>
          </cell>
          <cell r="F14">
            <v>5.12</v>
          </cell>
          <cell r="G14" t="str">
            <v>1.9</v>
          </cell>
        </row>
        <row r="15">
          <cell r="C15" t="str">
            <v>김하진</v>
          </cell>
          <cell r="E15" t="str">
            <v>김포제일공업고</v>
          </cell>
          <cell r="F15">
            <v>5.1100000000000003</v>
          </cell>
          <cell r="G15" t="str">
            <v>0.7</v>
          </cell>
        </row>
        <row r="16">
          <cell r="C16" t="str">
            <v>문가은</v>
          </cell>
          <cell r="E16" t="str">
            <v>세정상업고</v>
          </cell>
          <cell r="F16">
            <v>5.0599999999999996</v>
          </cell>
          <cell r="G16" t="str">
            <v>3.9</v>
          </cell>
        </row>
        <row r="17">
          <cell r="C17" t="str">
            <v>이혜연</v>
          </cell>
          <cell r="E17" t="str">
            <v>경기과천중앙고</v>
          </cell>
          <cell r="F17">
            <v>5.05</v>
          </cell>
          <cell r="G17" t="str">
            <v>1.4</v>
          </cell>
        </row>
        <row r="18">
          <cell r="C18" t="str">
            <v>김지영</v>
          </cell>
          <cell r="E18" t="str">
            <v>경기소래고</v>
          </cell>
          <cell r="F18">
            <v>4.8099999999999996</v>
          </cell>
          <cell r="G18" t="str">
            <v>0.7</v>
          </cell>
        </row>
      </sheetData>
      <sheetData sheetId="3">
        <row r="11">
          <cell r="C11" t="str">
            <v>여다경</v>
          </cell>
          <cell r="E11" t="str">
            <v>전남체육고</v>
          </cell>
          <cell r="F11">
            <v>11.59</v>
          </cell>
          <cell r="G11">
            <v>4</v>
          </cell>
        </row>
        <row r="12">
          <cell r="C12" t="str">
            <v>이혜연</v>
          </cell>
          <cell r="E12" t="str">
            <v>경기과천중앙고</v>
          </cell>
          <cell r="F12">
            <v>11.57</v>
          </cell>
          <cell r="G12">
            <v>3.7</v>
          </cell>
        </row>
        <row r="13">
          <cell r="C13" t="str">
            <v>정은아</v>
          </cell>
          <cell r="E13" t="str">
            <v>인천체육고</v>
          </cell>
          <cell r="F13">
            <v>11.57</v>
          </cell>
          <cell r="G13">
            <v>1.4</v>
          </cell>
        </row>
        <row r="14">
          <cell r="C14" t="str">
            <v>김지영</v>
          </cell>
          <cell r="E14" t="str">
            <v>경기소래고</v>
          </cell>
          <cell r="F14">
            <v>11.56</v>
          </cell>
          <cell r="G14">
            <v>5.2</v>
          </cell>
        </row>
        <row r="15">
          <cell r="C15" t="str">
            <v>강은효</v>
          </cell>
          <cell r="E15" t="str">
            <v>광양하이텍고</v>
          </cell>
          <cell r="F15">
            <v>11.53</v>
          </cell>
          <cell r="G15">
            <v>1.5</v>
          </cell>
        </row>
        <row r="16">
          <cell r="C16" t="str">
            <v>유  진</v>
          </cell>
          <cell r="E16" t="str">
            <v>경기소래고</v>
          </cell>
          <cell r="F16">
            <v>11.37</v>
          </cell>
          <cell r="G16">
            <v>7.3</v>
          </cell>
        </row>
        <row r="17">
          <cell r="C17" t="str">
            <v>성현</v>
          </cell>
          <cell r="E17" t="str">
            <v>전남체육고</v>
          </cell>
          <cell r="F17">
            <v>11.15</v>
          </cell>
          <cell r="G17">
            <v>4.5999999999999996</v>
          </cell>
        </row>
        <row r="18">
          <cell r="C18" t="str">
            <v>박진서</v>
          </cell>
          <cell r="E18" t="str">
            <v>경기심원고</v>
          </cell>
          <cell r="F18">
            <v>10.96</v>
          </cell>
          <cell r="G18">
            <v>1.2</v>
          </cell>
        </row>
      </sheetData>
      <sheetData sheetId="4">
        <row r="11">
          <cell r="C11" t="str">
            <v>명아영</v>
          </cell>
          <cell r="E11" t="str">
            <v>전남체육고</v>
          </cell>
          <cell r="F11">
            <v>13.04</v>
          </cell>
        </row>
        <row r="12">
          <cell r="C12" t="str">
            <v>김한빈</v>
          </cell>
          <cell r="E12" t="str">
            <v>충현고</v>
          </cell>
          <cell r="F12">
            <v>12.3</v>
          </cell>
        </row>
        <row r="13">
          <cell r="C13" t="str">
            <v>엄민지</v>
          </cell>
          <cell r="E13" t="str">
            <v>대구체육고</v>
          </cell>
          <cell r="F13">
            <v>11.41</v>
          </cell>
        </row>
        <row r="14">
          <cell r="C14" t="str">
            <v>이은규</v>
          </cell>
          <cell r="E14" t="str">
            <v>남한고</v>
          </cell>
          <cell r="F14">
            <v>11</v>
          </cell>
        </row>
        <row r="15">
          <cell r="C15" t="str">
            <v>정경희</v>
          </cell>
          <cell r="E15" t="str">
            <v>대전체육고</v>
          </cell>
          <cell r="F15">
            <v>10.83</v>
          </cell>
        </row>
        <row r="16">
          <cell r="C16" t="str">
            <v>이우진</v>
          </cell>
          <cell r="E16" t="str">
            <v>의성여자고</v>
          </cell>
          <cell r="F16">
            <v>9.5</v>
          </cell>
        </row>
        <row r="17">
          <cell r="C17" t="str">
            <v>주현빈</v>
          </cell>
          <cell r="E17" t="str">
            <v>경남체육고</v>
          </cell>
          <cell r="F17">
            <v>8.82</v>
          </cell>
        </row>
        <row r="18">
          <cell r="C18" t="str">
            <v>이우령</v>
          </cell>
          <cell r="E18" t="str">
            <v>의성여자고</v>
          </cell>
          <cell r="F18">
            <v>8.68</v>
          </cell>
        </row>
      </sheetData>
      <sheetData sheetId="5">
        <row r="11">
          <cell r="C11" t="str">
            <v>이수진</v>
          </cell>
          <cell r="E11" t="str">
            <v>평촌경영고</v>
          </cell>
          <cell r="F11">
            <v>43.34</v>
          </cell>
        </row>
        <row r="12">
          <cell r="C12" t="str">
            <v>박수진</v>
          </cell>
          <cell r="E12" t="str">
            <v>이리공업고</v>
          </cell>
          <cell r="F12">
            <v>41.49</v>
          </cell>
        </row>
        <row r="13">
          <cell r="C13" t="str">
            <v>이우령</v>
          </cell>
          <cell r="E13" t="str">
            <v>의성여자고</v>
          </cell>
          <cell r="F13">
            <v>39.590000000000003</v>
          </cell>
        </row>
        <row r="14">
          <cell r="C14" t="str">
            <v>주다해</v>
          </cell>
          <cell r="E14" t="str">
            <v>서울체육고</v>
          </cell>
          <cell r="F14">
            <v>36.9</v>
          </cell>
        </row>
        <row r="15">
          <cell r="C15" t="str">
            <v>김선희</v>
          </cell>
          <cell r="E15" t="str">
            <v>경남체육고</v>
          </cell>
          <cell r="F15">
            <v>35.5</v>
          </cell>
        </row>
        <row r="16">
          <cell r="C16" t="str">
            <v>박혜지</v>
          </cell>
          <cell r="E16" t="str">
            <v>전남체육고</v>
          </cell>
          <cell r="F16">
            <v>35.450000000000003</v>
          </cell>
        </row>
        <row r="17">
          <cell r="C17" t="str">
            <v>이지윤</v>
          </cell>
          <cell r="E17" t="str">
            <v>경기체육고</v>
          </cell>
          <cell r="F17">
            <v>35.380000000000003</v>
          </cell>
        </row>
        <row r="18">
          <cell r="C18" t="str">
            <v>이효희</v>
          </cell>
          <cell r="E18" t="str">
            <v>김해가야고</v>
          </cell>
          <cell r="F18">
            <v>34.520000000000003</v>
          </cell>
        </row>
      </sheetData>
      <sheetData sheetId="6">
        <row r="11">
          <cell r="C11" t="str">
            <v>이유라</v>
          </cell>
          <cell r="E11" t="str">
            <v>울산스포츠과학고</v>
          </cell>
          <cell r="F11">
            <v>47.31</v>
          </cell>
        </row>
        <row r="12">
          <cell r="C12" t="str">
            <v>장은휘</v>
          </cell>
          <cell r="E12" t="str">
            <v>이리공업고</v>
          </cell>
          <cell r="F12">
            <v>45.77</v>
          </cell>
        </row>
        <row r="13">
          <cell r="C13" t="str">
            <v>이예린</v>
          </cell>
          <cell r="E13" t="str">
            <v>충북체육고</v>
          </cell>
          <cell r="F13">
            <v>40.69</v>
          </cell>
        </row>
        <row r="14">
          <cell r="C14" t="str">
            <v>손채연</v>
          </cell>
          <cell r="E14" t="str">
            <v>충현고</v>
          </cell>
          <cell r="F14">
            <v>33.94</v>
          </cell>
        </row>
        <row r="15">
          <cell r="C15" t="str">
            <v>김다미</v>
          </cell>
          <cell r="E15" t="str">
            <v>광주체육고</v>
          </cell>
          <cell r="F15">
            <v>15.46</v>
          </cell>
        </row>
        <row r="16">
          <cell r="C16" t="str">
            <v>정민주</v>
          </cell>
          <cell r="E16" t="str">
            <v>광주체육고</v>
          </cell>
          <cell r="F16">
            <v>14.9</v>
          </cell>
        </row>
        <row r="17">
          <cell r="C17" t="str">
            <v>정지우</v>
          </cell>
          <cell r="E17" t="str">
            <v>광주체육고</v>
          </cell>
          <cell r="F17">
            <v>13.6</v>
          </cell>
        </row>
      </sheetData>
      <sheetData sheetId="7">
        <row r="11">
          <cell r="C11" t="str">
            <v>이가희</v>
          </cell>
          <cell r="E11" t="str">
            <v>충북체육고</v>
          </cell>
        </row>
        <row r="12">
          <cell r="C12" t="str">
            <v>정지혜</v>
          </cell>
          <cell r="E12" t="str">
            <v>경기체육고</v>
          </cell>
        </row>
        <row r="13">
          <cell r="C13" t="str">
            <v>김지민</v>
          </cell>
          <cell r="E13" t="str">
            <v>포항두호고</v>
          </cell>
          <cell r="F13">
            <v>48.23</v>
          </cell>
        </row>
        <row r="14">
          <cell r="C14" t="str">
            <v>이우진</v>
          </cell>
          <cell r="E14" t="str">
            <v>의성여자고</v>
          </cell>
          <cell r="F14">
            <v>47.25</v>
          </cell>
        </row>
        <row r="15">
          <cell r="C15" t="str">
            <v>박아영</v>
          </cell>
          <cell r="E15" t="str">
            <v>대구체육고</v>
          </cell>
          <cell r="F15">
            <v>41.6</v>
          </cell>
        </row>
        <row r="16">
          <cell r="C16" t="str">
            <v>오윤경</v>
          </cell>
          <cell r="E16" t="str">
            <v>용남고</v>
          </cell>
          <cell r="F16">
            <v>40.119999999999997</v>
          </cell>
        </row>
        <row r="17">
          <cell r="C17" t="str">
            <v>우 진</v>
          </cell>
          <cell r="E17" t="str">
            <v>경북체육고</v>
          </cell>
          <cell r="F17">
            <v>38.090000000000003</v>
          </cell>
        </row>
        <row r="18">
          <cell r="C18" t="str">
            <v>이지연</v>
          </cell>
          <cell r="E18" t="str">
            <v>경북체육고</v>
          </cell>
          <cell r="F18">
            <v>37.93</v>
          </cell>
        </row>
      </sheetData>
      <sheetData sheetId="8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-3.1</v>
          </cell>
        </row>
        <row r="11">
          <cell r="C11" t="str">
            <v>최선재</v>
          </cell>
          <cell r="E11" t="str">
            <v>경남체육고</v>
          </cell>
          <cell r="F11" t="str">
            <v>11.25</v>
          </cell>
        </row>
        <row r="12">
          <cell r="C12" t="str">
            <v>김현탁</v>
          </cell>
          <cell r="E12" t="str">
            <v>경복고</v>
          </cell>
          <cell r="F12" t="str">
            <v>11.30</v>
          </cell>
        </row>
        <row r="13">
          <cell r="C13" t="str">
            <v>오혜성</v>
          </cell>
          <cell r="E13" t="str">
            <v>경기모바일과학고</v>
          </cell>
          <cell r="F13" t="str">
            <v>11.50</v>
          </cell>
        </row>
        <row r="14">
          <cell r="C14" t="str">
            <v>박주원</v>
          </cell>
          <cell r="E14" t="str">
            <v>전남체육고</v>
          </cell>
          <cell r="F14" t="str">
            <v>11.56</v>
          </cell>
        </row>
        <row r="15">
          <cell r="C15" t="str">
            <v>주진영</v>
          </cell>
          <cell r="E15" t="str">
            <v>서울체육고</v>
          </cell>
          <cell r="F15" t="str">
            <v>11.57</v>
          </cell>
        </row>
        <row r="16">
          <cell r="C16" t="str">
            <v>강윤진</v>
          </cell>
          <cell r="E16" t="str">
            <v>경북체육고</v>
          </cell>
          <cell r="F16" t="str">
            <v>11.81</v>
          </cell>
        </row>
        <row r="17">
          <cell r="C17" t="str">
            <v>김남혁</v>
          </cell>
          <cell r="E17" t="str">
            <v>대전체육고</v>
          </cell>
          <cell r="F17" t="str">
            <v>11.85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한승완</v>
          </cell>
          <cell r="E11" t="str">
            <v>광주체육고</v>
          </cell>
          <cell r="F11" t="str">
            <v>49.99</v>
          </cell>
        </row>
        <row r="12">
          <cell r="C12" t="str">
            <v>김상범</v>
          </cell>
          <cell r="E12" t="str">
            <v>경복고</v>
          </cell>
          <cell r="F12" t="str">
            <v>50.82</v>
          </cell>
        </row>
        <row r="13">
          <cell r="C13" t="str">
            <v>이창윤</v>
          </cell>
          <cell r="E13" t="str">
            <v>전남체육고</v>
          </cell>
          <cell r="F13" t="str">
            <v>51.04</v>
          </cell>
        </row>
        <row r="14">
          <cell r="C14" t="str">
            <v>임병수</v>
          </cell>
          <cell r="E14" t="str">
            <v>경기심원고</v>
          </cell>
          <cell r="F14" t="str">
            <v>51.34</v>
          </cell>
        </row>
        <row r="15">
          <cell r="C15" t="str">
            <v>정봉민</v>
          </cell>
          <cell r="E15" t="str">
            <v>충북체육고</v>
          </cell>
          <cell r="F15" t="str">
            <v>52.82</v>
          </cell>
        </row>
        <row r="16">
          <cell r="C16" t="str">
            <v>이시온</v>
          </cell>
          <cell r="E16" t="str">
            <v>경기용인고</v>
          </cell>
          <cell r="F16" t="str">
            <v>53.19</v>
          </cell>
        </row>
        <row r="17">
          <cell r="C17" t="str">
            <v>이현민</v>
          </cell>
          <cell r="E17" t="str">
            <v>경기용인고</v>
          </cell>
          <cell r="F17" t="str">
            <v>55.29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유강민</v>
          </cell>
          <cell r="E11" t="str">
            <v>진건고</v>
          </cell>
          <cell r="F11" t="str">
            <v>2:03.22</v>
          </cell>
        </row>
        <row r="12">
          <cell r="C12" t="str">
            <v>곽동욱</v>
          </cell>
          <cell r="E12" t="str">
            <v>대구체육고</v>
          </cell>
          <cell r="F12" t="str">
            <v>2:03.56</v>
          </cell>
        </row>
        <row r="13">
          <cell r="C13" t="str">
            <v>이석하</v>
          </cell>
          <cell r="E13" t="str">
            <v>충현고</v>
          </cell>
          <cell r="F13" t="str">
            <v>2:03.97</v>
          </cell>
        </row>
        <row r="14">
          <cell r="C14" t="str">
            <v>노용진</v>
          </cell>
          <cell r="E14" t="str">
            <v>경기체육고</v>
          </cell>
          <cell r="F14" t="str">
            <v>2:06.24</v>
          </cell>
        </row>
        <row r="15">
          <cell r="C15" t="str">
            <v>윤정현</v>
          </cell>
          <cell r="E15" t="str">
            <v>거제제일고</v>
          </cell>
          <cell r="F15" t="str">
            <v>2:06.49</v>
          </cell>
        </row>
        <row r="16">
          <cell r="C16" t="str">
            <v>정시우</v>
          </cell>
          <cell r="E16" t="str">
            <v>단양고</v>
          </cell>
          <cell r="F16" t="str">
            <v>2:06.61</v>
          </cell>
        </row>
        <row r="17">
          <cell r="C17" t="str">
            <v>남궁원</v>
          </cell>
          <cell r="E17" t="str">
            <v>한솔고</v>
          </cell>
          <cell r="F17" t="str">
            <v>2:10.89</v>
          </cell>
        </row>
        <row r="18">
          <cell r="C18" t="str">
            <v>조경현</v>
          </cell>
          <cell r="E18" t="str">
            <v>충북체육고</v>
          </cell>
          <cell r="F18" t="str">
            <v>2:13.55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김호연</v>
          </cell>
          <cell r="E11" t="str">
            <v>전남체육고</v>
          </cell>
          <cell r="F11" t="str">
            <v>15:56.95</v>
          </cell>
        </row>
        <row r="12">
          <cell r="C12" t="str">
            <v>박종학</v>
          </cell>
          <cell r="E12" t="str">
            <v>경기체육고</v>
          </cell>
          <cell r="F12" t="str">
            <v>15:59.72</v>
          </cell>
        </row>
        <row r="13">
          <cell r="C13" t="str">
            <v>전성진</v>
          </cell>
          <cell r="E13" t="str">
            <v>경북체육고</v>
          </cell>
          <cell r="F13" t="str">
            <v>16:00.14</v>
          </cell>
        </row>
        <row r="14">
          <cell r="C14" t="str">
            <v>최순호</v>
          </cell>
          <cell r="E14" t="str">
            <v>인천체육고</v>
          </cell>
          <cell r="F14" t="str">
            <v>16:00.94</v>
          </cell>
        </row>
        <row r="15">
          <cell r="C15" t="str">
            <v>박무영</v>
          </cell>
          <cell r="E15" t="str">
            <v>순심고</v>
          </cell>
          <cell r="F15" t="str">
            <v>16:05.27</v>
          </cell>
        </row>
        <row r="16">
          <cell r="C16" t="str">
            <v>김종윤</v>
          </cell>
          <cell r="E16" t="str">
            <v>충북체육고</v>
          </cell>
          <cell r="F16" t="str">
            <v>16:24.79</v>
          </cell>
        </row>
        <row r="17">
          <cell r="C17" t="str">
            <v>김민서</v>
          </cell>
          <cell r="E17" t="str">
            <v>울산고</v>
          </cell>
          <cell r="F17" t="str">
            <v>16:25.80</v>
          </cell>
        </row>
        <row r="18">
          <cell r="C18" t="str">
            <v>김건오</v>
          </cell>
          <cell r="E18" t="str">
            <v>울산고</v>
          </cell>
          <cell r="F18" t="str">
            <v>16:28.74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-1.0</v>
          </cell>
        </row>
        <row r="11">
          <cell r="C11" t="str">
            <v>양현준</v>
          </cell>
          <cell r="E11" t="str">
            <v>세정상업고</v>
          </cell>
          <cell r="F11" t="str">
            <v>15.99</v>
          </cell>
        </row>
        <row r="12">
          <cell r="C12" t="str">
            <v>김태윤</v>
          </cell>
          <cell r="E12" t="str">
            <v>대구체육고</v>
          </cell>
          <cell r="F12" t="str">
            <v>16.57</v>
          </cell>
        </row>
        <row r="13">
          <cell r="C13" t="str">
            <v>손우승</v>
          </cell>
          <cell r="E13" t="str">
            <v>인천체육고</v>
          </cell>
          <cell r="F13" t="str">
            <v>16.90</v>
          </cell>
        </row>
        <row r="14">
          <cell r="C14" t="str">
            <v>이영민</v>
          </cell>
          <cell r="E14" t="str">
            <v>경북체육고</v>
          </cell>
          <cell r="F14" t="str">
            <v>17.39</v>
          </cell>
        </row>
        <row r="15">
          <cell r="C15" t="str">
            <v>김동민</v>
          </cell>
          <cell r="E15" t="str">
            <v>경복고</v>
          </cell>
          <cell r="F15" t="str">
            <v>17.86</v>
          </cell>
        </row>
        <row r="16">
          <cell r="C16" t="str">
            <v>김대희</v>
          </cell>
          <cell r="E16" t="str">
            <v>신명고</v>
          </cell>
          <cell r="F16" t="str">
            <v>17.88</v>
          </cell>
        </row>
        <row r="17">
          <cell r="C17" t="str">
            <v>이준혁</v>
          </cell>
          <cell r="E17" t="str">
            <v>경기모바일과학고</v>
          </cell>
          <cell r="F17" t="str">
            <v>19.74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박정민</v>
          </cell>
          <cell r="E11" t="str">
            <v>이리공업고</v>
          </cell>
          <cell r="F11" t="str">
            <v>1.93</v>
          </cell>
        </row>
        <row r="12">
          <cell r="C12" t="str">
            <v>박성민</v>
          </cell>
          <cell r="E12" t="str">
            <v>전남체육고</v>
          </cell>
          <cell r="F12" t="str">
            <v>1.80</v>
          </cell>
        </row>
        <row r="13">
          <cell r="C13" t="str">
            <v>박순호</v>
          </cell>
          <cell r="E13" t="str">
            <v>문산수억고</v>
          </cell>
          <cell r="F13" t="str">
            <v>1.70</v>
          </cell>
        </row>
        <row r="14">
          <cell r="C14" t="str">
            <v>최병국</v>
          </cell>
          <cell r="E14" t="str">
            <v>경북체육고</v>
          </cell>
          <cell r="F14" t="str">
            <v>1.65</v>
          </cell>
        </row>
      </sheetData>
      <sheetData sheetId="1">
        <row r="11">
          <cell r="C11" t="str">
            <v>서현민</v>
          </cell>
          <cell r="E11" t="str">
            <v>경북체육고</v>
          </cell>
          <cell r="F11" t="str">
            <v>6.73</v>
          </cell>
          <cell r="G11" t="str">
            <v>0.3</v>
          </cell>
        </row>
        <row r="12">
          <cell r="C12" t="str">
            <v>홍륜걸</v>
          </cell>
          <cell r="E12" t="str">
            <v>함양제일고</v>
          </cell>
          <cell r="F12" t="str">
            <v>6.70</v>
          </cell>
          <cell r="G12" t="str">
            <v>1.2</v>
          </cell>
        </row>
        <row r="13">
          <cell r="C13" t="str">
            <v>천하림</v>
          </cell>
          <cell r="E13" t="str">
            <v>전남체육고</v>
          </cell>
          <cell r="F13" t="str">
            <v>6.65</v>
          </cell>
          <cell r="G13" t="str">
            <v>1.2</v>
          </cell>
        </row>
        <row r="14">
          <cell r="C14" t="str">
            <v>김민수</v>
          </cell>
          <cell r="E14" t="str">
            <v>전남체육고</v>
          </cell>
          <cell r="F14" t="str">
            <v>6.55</v>
          </cell>
          <cell r="G14" t="str">
            <v>1.6</v>
          </cell>
        </row>
        <row r="15">
          <cell r="C15" t="str">
            <v>전창민</v>
          </cell>
          <cell r="E15" t="str">
            <v>세정상업고</v>
          </cell>
          <cell r="F15" t="str">
            <v>6.55</v>
          </cell>
          <cell r="G15" t="str">
            <v>1.8</v>
          </cell>
        </row>
        <row r="16">
          <cell r="C16" t="str">
            <v>이형석</v>
          </cell>
          <cell r="E16" t="str">
            <v>경북체육고</v>
          </cell>
          <cell r="F16" t="str">
            <v>6.20</v>
          </cell>
          <cell r="G16" t="str">
            <v>3.1</v>
          </cell>
        </row>
        <row r="17">
          <cell r="C17" t="str">
            <v>김경현</v>
          </cell>
          <cell r="E17" t="str">
            <v>광주체육고</v>
          </cell>
          <cell r="F17" t="str">
            <v>6.05</v>
          </cell>
          <cell r="G17" t="str">
            <v>0.5</v>
          </cell>
        </row>
        <row r="18">
          <cell r="C18" t="str">
            <v>장민석</v>
          </cell>
          <cell r="E18" t="str">
            <v>대구체육고</v>
          </cell>
          <cell r="F18" t="str">
            <v>6.01</v>
          </cell>
          <cell r="G18" t="str">
            <v>2.0</v>
          </cell>
        </row>
      </sheetData>
      <sheetData sheetId="2">
        <row r="11">
          <cell r="C11" t="str">
            <v>김건주</v>
          </cell>
          <cell r="E11" t="str">
            <v>고운고</v>
          </cell>
          <cell r="F11">
            <v>14.5</v>
          </cell>
        </row>
        <row r="12">
          <cell r="C12" t="str">
            <v>이상명</v>
          </cell>
          <cell r="E12" t="str">
            <v>경남체육고</v>
          </cell>
          <cell r="F12">
            <v>14.44</v>
          </cell>
        </row>
        <row r="13">
          <cell r="C13" t="str">
            <v>이도훈</v>
          </cell>
          <cell r="E13" t="str">
            <v>경주고</v>
          </cell>
          <cell r="F13">
            <v>13.33</v>
          </cell>
        </row>
        <row r="14">
          <cell r="C14" t="str">
            <v>장종혁</v>
          </cell>
          <cell r="E14" t="str">
            <v>전남체육고</v>
          </cell>
          <cell r="F14">
            <v>12.83</v>
          </cell>
        </row>
        <row r="15">
          <cell r="C15" t="str">
            <v>장민수</v>
          </cell>
          <cell r="E15" t="str">
            <v>충현고</v>
          </cell>
          <cell r="F15">
            <v>12.82</v>
          </cell>
        </row>
        <row r="16">
          <cell r="C16" t="str">
            <v>방륭</v>
          </cell>
          <cell r="E16" t="str">
            <v>경남체육고</v>
          </cell>
          <cell r="F16">
            <v>12.63</v>
          </cell>
        </row>
        <row r="17">
          <cell r="C17" t="str">
            <v>박현우</v>
          </cell>
          <cell r="E17" t="str">
            <v>충현고</v>
          </cell>
          <cell r="F17">
            <v>12.59</v>
          </cell>
        </row>
        <row r="18">
          <cell r="C18" t="str">
            <v>김민성</v>
          </cell>
          <cell r="E18" t="str">
            <v>경북체육고</v>
          </cell>
          <cell r="F18">
            <v>11.43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0.0</v>
          </cell>
        </row>
        <row r="11">
          <cell r="C11" t="str">
            <v>유지인</v>
          </cell>
          <cell r="E11" t="str">
            <v>함양제일고</v>
          </cell>
          <cell r="F11" t="str">
            <v>12.70</v>
          </cell>
        </row>
        <row r="12">
          <cell r="C12" t="str">
            <v>신소정</v>
          </cell>
          <cell r="E12" t="str">
            <v>경북체육고</v>
          </cell>
          <cell r="F12" t="str">
            <v>12.84</v>
          </cell>
        </row>
        <row r="13">
          <cell r="C13" t="str">
            <v>장원나</v>
          </cell>
          <cell r="E13" t="str">
            <v>함양제일고</v>
          </cell>
          <cell r="F13" t="str">
            <v>13.03</v>
          </cell>
        </row>
        <row r="14">
          <cell r="C14" t="str">
            <v>임은솔</v>
          </cell>
          <cell r="E14" t="str">
            <v>서울체육고</v>
          </cell>
          <cell r="F14" t="str">
            <v>13.05</v>
          </cell>
        </row>
        <row r="15">
          <cell r="C15" t="str">
            <v>강근영</v>
          </cell>
          <cell r="E15" t="str">
            <v>마산구암고</v>
          </cell>
          <cell r="F15" t="str">
            <v>13.15</v>
          </cell>
        </row>
        <row r="16">
          <cell r="C16" t="str">
            <v>옥민경</v>
          </cell>
          <cell r="E16" t="str">
            <v>경남체육고</v>
          </cell>
          <cell r="F16" t="str">
            <v>13.20</v>
          </cell>
        </row>
        <row r="17">
          <cell r="C17" t="str">
            <v>김아현</v>
          </cell>
          <cell r="E17" t="str">
            <v>경기원곡고</v>
          </cell>
          <cell r="F17" t="str">
            <v>13.39</v>
          </cell>
        </row>
        <row r="18">
          <cell r="C18" t="str">
            <v>이나경</v>
          </cell>
          <cell r="E18" t="str">
            <v>경북체육고</v>
          </cell>
          <cell r="F18" t="str">
            <v>13.51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전영서</v>
          </cell>
          <cell r="E11" t="str">
            <v>전남체육고</v>
          </cell>
          <cell r="F11" t="str">
            <v>59.24</v>
          </cell>
        </row>
        <row r="12">
          <cell r="C12" t="str">
            <v>안현도</v>
          </cell>
          <cell r="E12" t="str">
            <v>광양하이텍고</v>
          </cell>
          <cell r="F12" t="str">
            <v>1:00.34</v>
          </cell>
        </row>
        <row r="13">
          <cell r="C13" t="str">
            <v>하제영</v>
          </cell>
          <cell r="E13" t="str">
            <v>서울체육고</v>
          </cell>
          <cell r="F13" t="str">
            <v>1:01.53</v>
          </cell>
        </row>
        <row r="14">
          <cell r="C14" t="str">
            <v>최혜안</v>
          </cell>
          <cell r="E14" t="str">
            <v>인천체육고</v>
          </cell>
          <cell r="F14" t="str">
            <v>1:01.54</v>
          </cell>
        </row>
        <row r="15">
          <cell r="C15" t="str">
            <v>김나영</v>
          </cell>
          <cell r="E15" t="str">
            <v>경기체육고</v>
          </cell>
          <cell r="F15" t="str">
            <v>1:02.82</v>
          </cell>
        </row>
        <row r="16">
          <cell r="C16" t="str">
            <v>김예지</v>
          </cell>
          <cell r="E16" t="str">
            <v>경기원곡고</v>
          </cell>
          <cell r="F16" t="str">
            <v>1:03.82</v>
          </cell>
        </row>
        <row r="17">
          <cell r="C17" t="str">
            <v>성유림</v>
          </cell>
          <cell r="E17" t="str">
            <v>경기소래고</v>
          </cell>
          <cell r="F17" t="str">
            <v>1:04.53</v>
          </cell>
        </row>
        <row r="18">
          <cell r="C18" t="str">
            <v>송현주</v>
          </cell>
          <cell r="E18" t="str">
            <v>인일여자고</v>
          </cell>
          <cell r="F18" t="str">
            <v>1:07.61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이현정</v>
          </cell>
          <cell r="E11" t="str">
            <v>김천한일여자고</v>
          </cell>
          <cell r="F11" t="str">
            <v>2:22.28</v>
          </cell>
        </row>
        <row r="12">
          <cell r="C12" t="str">
            <v>김영현</v>
          </cell>
          <cell r="E12" t="str">
            <v>김해가야고</v>
          </cell>
          <cell r="F12" t="str">
            <v>2:23.93</v>
          </cell>
        </row>
        <row r="13">
          <cell r="C13" t="str">
            <v>조은아</v>
          </cell>
          <cell r="E13" t="str">
            <v>충북체육고</v>
          </cell>
          <cell r="F13" t="str">
            <v>2:32.51</v>
          </cell>
        </row>
        <row r="14">
          <cell r="C14" t="str">
            <v>강혜주</v>
          </cell>
          <cell r="E14" t="str">
            <v>속초여자고</v>
          </cell>
          <cell r="F14" t="str">
            <v>2:50.32</v>
          </cell>
        </row>
        <row r="15">
          <cell r="C15" t="str">
            <v>안예준</v>
          </cell>
          <cell r="E15" t="str">
            <v>속초여자고</v>
          </cell>
          <cell r="F15" t="str">
            <v>3:11.17</v>
          </cell>
        </row>
        <row r="16">
          <cell r="C16" t="str">
            <v>장가현</v>
          </cell>
          <cell r="E16" t="str">
            <v>경기원곡고</v>
          </cell>
          <cell r="F16" t="str">
            <v>3:28.83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권다혜</v>
          </cell>
          <cell r="E11" t="str">
            <v>경북체육고</v>
          </cell>
          <cell r="F11" t="str">
            <v>19:12.42</v>
          </cell>
        </row>
        <row r="12">
          <cell r="C12" t="str">
            <v>이세은</v>
          </cell>
          <cell r="E12" t="str">
            <v>충북체육고</v>
          </cell>
          <cell r="F12" t="str">
            <v>19:41.93</v>
          </cell>
        </row>
        <row r="13">
          <cell r="C13" t="str">
            <v>송민지</v>
          </cell>
          <cell r="E13" t="str">
            <v>인천체육고</v>
          </cell>
          <cell r="F13" t="str">
            <v>19:46.71</v>
          </cell>
        </row>
        <row r="14">
          <cell r="C14" t="str">
            <v>김지은</v>
          </cell>
          <cell r="E14" t="str">
            <v>경남체육고</v>
          </cell>
          <cell r="F14" t="str">
            <v>20:29.03</v>
          </cell>
        </row>
        <row r="15">
          <cell r="C15" t="str">
            <v>김승혜</v>
          </cell>
          <cell r="E15" t="str">
            <v>인일여자고</v>
          </cell>
          <cell r="F15" t="str">
            <v>21:00.44</v>
          </cell>
        </row>
        <row r="16">
          <cell r="C16" t="str">
            <v>이유진</v>
          </cell>
          <cell r="E16" t="str">
            <v>포항두호고</v>
          </cell>
          <cell r="F16" t="str">
            <v>21:39.52</v>
          </cell>
        </row>
        <row r="17">
          <cell r="C17" t="str">
            <v>김성은</v>
          </cell>
          <cell r="E17" t="str">
            <v>속초여자고</v>
          </cell>
          <cell r="F17" t="str">
            <v>22:37.55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-2.2</v>
          </cell>
        </row>
        <row r="11">
          <cell r="C11" t="str">
            <v>박서희</v>
          </cell>
          <cell r="E11" t="str">
            <v>거제제일고</v>
          </cell>
          <cell r="F11" t="str">
            <v>16.66</v>
          </cell>
        </row>
        <row r="12">
          <cell r="C12" t="str">
            <v>허유진</v>
          </cell>
          <cell r="E12" t="str">
            <v>용남고</v>
          </cell>
          <cell r="F12" t="str">
            <v>18.26</v>
          </cell>
        </row>
        <row r="13">
          <cell r="C13" t="str">
            <v>강수정</v>
          </cell>
          <cell r="E13" t="str">
            <v>대전체육고</v>
          </cell>
          <cell r="F13" t="str">
            <v>21.95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높이X"/>
      <sheetName val="멀리"/>
      <sheetName val="포환"/>
    </sheetNames>
    <sheetDataSet>
      <sheetData sheetId="0"/>
      <sheetData sheetId="1">
        <row r="11">
          <cell r="C11" t="str">
            <v>정서희</v>
          </cell>
          <cell r="E11" t="str">
            <v>광양하이텍고</v>
          </cell>
          <cell r="F11">
            <v>5.58</v>
          </cell>
          <cell r="G11" t="str">
            <v>-0.0</v>
          </cell>
        </row>
        <row r="12">
          <cell r="C12" t="str">
            <v>강은효</v>
          </cell>
          <cell r="E12" t="str">
            <v>광양하이텍고</v>
          </cell>
          <cell r="F12">
            <v>5.18</v>
          </cell>
          <cell r="G12" t="str">
            <v>2.0</v>
          </cell>
        </row>
        <row r="13">
          <cell r="C13" t="str">
            <v>김단비</v>
          </cell>
          <cell r="E13" t="str">
            <v>대전신일여자고</v>
          </cell>
          <cell r="F13">
            <v>5.18</v>
          </cell>
          <cell r="G13" t="str">
            <v>1.9</v>
          </cell>
        </row>
        <row r="14">
          <cell r="C14" t="str">
            <v>박진서</v>
          </cell>
          <cell r="E14" t="str">
            <v>경기심원고</v>
          </cell>
          <cell r="F14">
            <v>4.97</v>
          </cell>
          <cell r="G14" t="str">
            <v>0.9</v>
          </cell>
        </row>
        <row r="15">
          <cell r="C15" t="str">
            <v>이유정</v>
          </cell>
          <cell r="E15" t="str">
            <v>울산스포츠과학고</v>
          </cell>
          <cell r="F15">
            <v>4.82</v>
          </cell>
          <cell r="G15" t="str">
            <v>1.2</v>
          </cell>
        </row>
        <row r="16">
          <cell r="C16" t="str">
            <v>강단비</v>
          </cell>
          <cell r="E16" t="str">
            <v>구로고</v>
          </cell>
          <cell r="F16">
            <v>4.71</v>
          </cell>
          <cell r="G16" t="str">
            <v>3.1</v>
          </cell>
        </row>
        <row r="17">
          <cell r="C17" t="str">
            <v>홍수민</v>
          </cell>
          <cell r="E17" t="str">
            <v>서울체육고</v>
          </cell>
          <cell r="F17">
            <v>4.47</v>
          </cell>
          <cell r="G17" t="str">
            <v>1.1</v>
          </cell>
        </row>
        <row r="18">
          <cell r="C18" t="str">
            <v>노민영</v>
          </cell>
          <cell r="E18" t="str">
            <v>경북체육고</v>
          </cell>
          <cell r="F18">
            <v>4.43</v>
          </cell>
          <cell r="G18" t="str">
            <v>0.4</v>
          </cell>
        </row>
      </sheetData>
      <sheetData sheetId="2">
        <row r="11">
          <cell r="C11" t="str">
            <v>김은미</v>
          </cell>
          <cell r="E11" t="str">
            <v>대구체육고</v>
          </cell>
          <cell r="F11">
            <v>12.34</v>
          </cell>
        </row>
        <row r="12">
          <cell r="C12" t="str">
            <v>남경민</v>
          </cell>
          <cell r="E12" t="str">
            <v>인천체육고</v>
          </cell>
          <cell r="F12">
            <v>11.3</v>
          </cell>
        </row>
        <row r="13">
          <cell r="C13" t="str">
            <v>김현지</v>
          </cell>
          <cell r="E13" t="str">
            <v>인천체육고</v>
          </cell>
          <cell r="F13">
            <v>8.8699999999999992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2"/>
  <sheetViews>
    <sheetView showGridLines="0" tabSelected="1" view="pageBreakPreview" zoomScale="150" zoomScaleSheetLayoutView="150" workbookViewId="0">
      <selection activeCell="E2" sqref="E2:T2"/>
    </sheetView>
  </sheetViews>
  <sheetFormatPr defaultRowHeight="13.5"/>
  <cols>
    <col min="1" max="1" width="2.33203125" style="67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9">
      <c r="A1" s="66"/>
    </row>
    <row r="2" spans="1:29" s="9" customFormat="1" ht="55.5" customHeight="1" thickBot="1">
      <c r="A2" s="66"/>
      <c r="B2" s="10"/>
      <c r="C2" s="10"/>
      <c r="D2" s="10"/>
      <c r="E2" s="117" t="s">
        <v>99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59" t="s">
        <v>84</v>
      </c>
      <c r="V2" s="59"/>
      <c r="W2" s="59"/>
      <c r="X2" s="59"/>
      <c r="Y2" s="59"/>
      <c r="Z2" s="59"/>
    </row>
    <row r="3" spans="1:29" s="9" customFormat="1" ht="14.25" thickTop="1">
      <c r="A3" s="67"/>
      <c r="B3" s="120" t="s">
        <v>100</v>
      </c>
      <c r="C3" s="120"/>
      <c r="D3" s="10"/>
      <c r="E3" s="10"/>
      <c r="F3" s="119" t="s">
        <v>88</v>
      </c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0"/>
      <c r="U3" s="10"/>
      <c r="V3" s="10"/>
      <c r="W3" s="10"/>
      <c r="X3" s="10"/>
      <c r="Y3" s="10"/>
      <c r="Z3" s="10"/>
    </row>
    <row r="4" spans="1:29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9">
      <c r="B5" s="7" t="s">
        <v>17</v>
      </c>
      <c r="C5" s="2"/>
      <c r="D5" s="3" t="s">
        <v>18</v>
      </c>
      <c r="E5" s="4"/>
      <c r="F5" s="2"/>
      <c r="G5" s="3" t="s">
        <v>33</v>
      </c>
      <c r="H5" s="4"/>
      <c r="I5" s="2"/>
      <c r="J5" s="3" t="s">
        <v>4</v>
      </c>
      <c r="K5" s="4"/>
      <c r="L5" s="2"/>
      <c r="M5" s="3" t="s">
        <v>50</v>
      </c>
      <c r="N5" s="4"/>
      <c r="O5" s="2"/>
      <c r="P5" s="3" t="s">
        <v>6</v>
      </c>
      <c r="Q5" s="4"/>
      <c r="R5" s="2"/>
      <c r="S5" s="3" t="s">
        <v>7</v>
      </c>
      <c r="T5" s="4"/>
      <c r="U5" s="2"/>
      <c r="V5" s="3" t="s">
        <v>53</v>
      </c>
      <c r="W5" s="4"/>
      <c r="X5" s="2"/>
      <c r="Y5" s="3" t="s">
        <v>25</v>
      </c>
      <c r="Z5" s="4"/>
    </row>
    <row r="6" spans="1:29" ht="14.25" thickBot="1">
      <c r="A6" s="68"/>
      <c r="B6" s="6" t="s">
        <v>101</v>
      </c>
      <c r="C6" s="5" t="s">
        <v>10</v>
      </c>
      <c r="D6" s="5" t="s">
        <v>28</v>
      </c>
      <c r="E6" s="5" t="s">
        <v>12</v>
      </c>
      <c r="F6" s="5" t="s">
        <v>10</v>
      </c>
      <c r="G6" s="5" t="s">
        <v>28</v>
      </c>
      <c r="H6" s="5" t="s">
        <v>12</v>
      </c>
      <c r="I6" s="5" t="s">
        <v>10</v>
      </c>
      <c r="J6" s="5" t="s">
        <v>28</v>
      </c>
      <c r="K6" s="5" t="s">
        <v>12</v>
      </c>
      <c r="L6" s="5" t="s">
        <v>10</v>
      </c>
      <c r="M6" s="5" t="s">
        <v>28</v>
      </c>
      <c r="N6" s="5" t="s">
        <v>12</v>
      </c>
      <c r="O6" s="5" t="s">
        <v>10</v>
      </c>
      <c r="P6" s="5" t="s">
        <v>28</v>
      </c>
      <c r="Q6" s="5" t="s">
        <v>12</v>
      </c>
      <c r="R6" s="5" t="s">
        <v>10</v>
      </c>
      <c r="S6" s="5" t="s">
        <v>28</v>
      </c>
      <c r="T6" s="5" t="s">
        <v>12</v>
      </c>
      <c r="U6" s="5" t="s">
        <v>10</v>
      </c>
      <c r="V6" s="5" t="s">
        <v>28</v>
      </c>
      <c r="W6" s="5" t="s">
        <v>12</v>
      </c>
      <c r="X6" s="5" t="s">
        <v>10</v>
      </c>
      <c r="Y6" s="5" t="s">
        <v>28</v>
      </c>
      <c r="Z6" s="5" t="s">
        <v>12</v>
      </c>
    </row>
    <row r="7" spans="1:29" s="51" customFormat="1" ht="13.5" customHeight="1" thickTop="1">
      <c r="A7" s="131">
        <v>2</v>
      </c>
      <c r="B7" s="13" t="s">
        <v>102</v>
      </c>
      <c r="C7" s="40" t="str">
        <f>[31]결승기록지!$C$11</f>
        <v>김하현</v>
      </c>
      <c r="D7" s="41" t="str">
        <f>[31]결승기록지!$E$11</f>
        <v>경기고암초</v>
      </c>
      <c r="E7" s="42" t="str">
        <f>[31]결승기록지!$F$11</f>
        <v>11.45</v>
      </c>
      <c r="F7" s="40" t="str">
        <f>[31]결승기록지!$C$12</f>
        <v>김환</v>
      </c>
      <c r="G7" s="41" t="str">
        <f>[31]결승기록지!$E$12</f>
        <v>경남고성초</v>
      </c>
      <c r="H7" s="42" t="str">
        <f>[31]결승기록지!$F$12</f>
        <v>11.71</v>
      </c>
      <c r="I7" s="40" t="str">
        <f>[31]결승기록지!$C$13</f>
        <v>이준서</v>
      </c>
      <c r="J7" s="41" t="str">
        <f>[31]결승기록지!$E$13</f>
        <v>대구용계초</v>
      </c>
      <c r="K7" s="42" t="str">
        <f>[31]결승기록지!$F$13</f>
        <v>11.97</v>
      </c>
      <c r="L7" s="40" t="str">
        <f>[31]결승기록지!$C$14</f>
        <v>신동민</v>
      </c>
      <c r="M7" s="41" t="str">
        <f>[31]결승기록지!$E$14</f>
        <v>경북형일초</v>
      </c>
      <c r="N7" s="42" t="str">
        <f>[31]결승기록지!$F$14</f>
        <v>12.01</v>
      </c>
      <c r="O7" s="40" t="str">
        <f>[31]결승기록지!$C$15</f>
        <v>천세현</v>
      </c>
      <c r="P7" s="41" t="str">
        <f>[31]결승기록지!$E$15</f>
        <v>대구동평초</v>
      </c>
      <c r="Q7" s="42" t="str">
        <f>[31]결승기록지!$F$15</f>
        <v>12.12</v>
      </c>
      <c r="R7" s="40" t="str">
        <f>[31]결승기록지!$C$16</f>
        <v>최인호</v>
      </c>
      <c r="S7" s="41" t="str">
        <f>[31]결승기록지!$E$16</f>
        <v>경남제석초</v>
      </c>
      <c r="T7" s="42" t="str">
        <f>[31]결승기록지!$F$16</f>
        <v>12.18</v>
      </c>
      <c r="U7" s="40" t="str">
        <f>[31]결승기록지!$C$17</f>
        <v>정재훈</v>
      </c>
      <c r="V7" s="41" t="str">
        <f>[31]결승기록지!$E$17</f>
        <v>대구월서초</v>
      </c>
      <c r="W7" s="42" t="str">
        <f>[31]결승기록지!$F$17</f>
        <v>12.23</v>
      </c>
      <c r="X7" s="40" t="str">
        <f>[31]결승기록지!$C$18</f>
        <v>장진용</v>
      </c>
      <c r="Y7" s="41" t="str">
        <f>[31]결승기록지!$E$18</f>
        <v>경기금정초</v>
      </c>
      <c r="Z7" s="42" t="str">
        <f>[31]결승기록지!$F$18</f>
        <v>12.30</v>
      </c>
    </row>
    <row r="8" spans="1:29" s="51" customFormat="1" ht="13.5" customHeight="1">
      <c r="A8" s="131"/>
      <c r="B8" s="17" t="s">
        <v>103</v>
      </c>
      <c r="C8" s="132"/>
      <c r="D8" s="133" t="str">
        <f>[31]결승기록지!$G$8</f>
        <v>-1.5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134"/>
    </row>
    <row r="9" spans="1:29" s="51" customFormat="1" ht="13.5" customHeight="1">
      <c r="A9" s="131">
        <v>1</v>
      </c>
      <c r="B9" s="15" t="s">
        <v>104</v>
      </c>
      <c r="C9" s="40" t="str">
        <f>[32]결승기록지!$C$11</f>
        <v>서민준</v>
      </c>
      <c r="D9" s="41" t="str">
        <f>[32]결승기록지!$E$11</f>
        <v>울산삼정초</v>
      </c>
      <c r="E9" s="42" t="str">
        <f>[32]결승기록지!$F$11</f>
        <v>12.04</v>
      </c>
      <c r="F9" s="40" t="str">
        <f>[32]결승기록지!$C$12</f>
        <v>전성국</v>
      </c>
      <c r="G9" s="41" t="str">
        <f>[32]결승기록지!$E$12</f>
        <v>완산서초</v>
      </c>
      <c r="H9" s="42" t="str">
        <f>[32]결승기록지!$F$12</f>
        <v>12.19</v>
      </c>
      <c r="I9" s="40" t="str">
        <f>[32]결승기록지!$C$13</f>
        <v>가오쏴이</v>
      </c>
      <c r="J9" s="41" t="str">
        <f>[32]결승기록지!$E$13</f>
        <v>청도초</v>
      </c>
      <c r="K9" s="42" t="str">
        <f>[32]결승기록지!$F$13</f>
        <v>12.40</v>
      </c>
      <c r="L9" s="40" t="str">
        <f>[32]결승기록지!$C$14</f>
        <v>정도엽</v>
      </c>
      <c r="M9" s="41" t="str">
        <f>[32]결승기록지!$E$14</f>
        <v>광주빛고을초</v>
      </c>
      <c r="N9" s="42" t="str">
        <f>[32]결승기록지!$F$14</f>
        <v>12.52</v>
      </c>
      <c r="O9" s="40" t="str">
        <f>[32]결승기록지!$C$15</f>
        <v>노호진</v>
      </c>
      <c r="P9" s="41" t="str">
        <f>[32]결승기록지!$E$15</f>
        <v>대구월서초</v>
      </c>
      <c r="Q9" s="42" t="str">
        <f>[32]결승기록지!$F$15</f>
        <v>12.72</v>
      </c>
      <c r="R9" s="40" t="str">
        <f>[32]결승기록지!$C$16</f>
        <v>김주완</v>
      </c>
      <c r="S9" s="41" t="str">
        <f>[32]결승기록지!$E$16</f>
        <v>대구장기초</v>
      </c>
      <c r="T9" s="42" t="str">
        <f>[32]결승기록지!$F$16</f>
        <v>12.77</v>
      </c>
      <c r="U9" s="40" t="str">
        <f>[32]결승기록지!$C$17</f>
        <v>김수우</v>
      </c>
      <c r="V9" s="41" t="str">
        <f>[32]결승기록지!$E$17</f>
        <v>대전가수원초</v>
      </c>
      <c r="W9" s="42" t="str">
        <f>[32]결승기록지!$F$17</f>
        <v>12.97</v>
      </c>
      <c r="X9" s="40" t="str">
        <f>[32]결승기록지!$C$18</f>
        <v>황대연</v>
      </c>
      <c r="Y9" s="41" t="str">
        <f>[32]결승기록지!$E$18</f>
        <v>순창중앙초</v>
      </c>
      <c r="Z9" s="42" t="str">
        <f>[32]결승기록지!$F$18</f>
        <v>13.44</v>
      </c>
    </row>
    <row r="10" spans="1:29" s="51" customFormat="1" ht="13.5" customHeight="1">
      <c r="A10" s="131"/>
      <c r="B10" s="14" t="s">
        <v>103</v>
      </c>
      <c r="C10" s="43"/>
      <c r="D10" s="44" t="str">
        <f>[32]결승기록지!$G$8</f>
        <v>-1.2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5"/>
    </row>
    <row r="11" spans="1:29" s="51" customFormat="1" ht="13.5" customHeight="1">
      <c r="A11" s="131">
        <v>2</v>
      </c>
      <c r="B11" s="15" t="s">
        <v>105</v>
      </c>
      <c r="C11" s="40" t="str">
        <f>[33]결승기록지!$C$11</f>
        <v>서민준</v>
      </c>
      <c r="D11" s="41" t="str">
        <f>[33]결승기록지!$E$11</f>
        <v>울산삼정초</v>
      </c>
      <c r="E11" s="42" t="s">
        <v>106</v>
      </c>
      <c r="F11" s="40" t="str">
        <f>[33]결승기록지!$C$12</f>
        <v>김주완</v>
      </c>
      <c r="G11" s="41" t="str">
        <f>[33]결승기록지!$E$12</f>
        <v>대구장기초</v>
      </c>
      <c r="H11" s="42" t="str">
        <f>[33]결승기록지!$F$12</f>
        <v>25.19</v>
      </c>
      <c r="I11" s="40" t="str">
        <f>[33]결승기록지!$C$13</f>
        <v>정도엽</v>
      </c>
      <c r="J11" s="41" t="str">
        <f>[33]결승기록지!$E$13</f>
        <v>광주빛고을초</v>
      </c>
      <c r="K11" s="42" t="str">
        <f>[33]결승기록지!$F$13</f>
        <v>25.32</v>
      </c>
      <c r="L11" s="40" t="str">
        <f>[33]결승기록지!$C$14</f>
        <v>노호진</v>
      </c>
      <c r="M11" s="41" t="str">
        <f>[33]결승기록지!$E$14</f>
        <v>대구월서초</v>
      </c>
      <c r="N11" s="42" t="str">
        <f>[33]결승기록지!$F$14</f>
        <v>25.76</v>
      </c>
      <c r="O11" s="40" t="str">
        <f>[33]결승기록지!$C$15</f>
        <v>장한음</v>
      </c>
      <c r="P11" s="41" t="str">
        <f>[33]결승기록지!$E$15</f>
        <v>하당초</v>
      </c>
      <c r="Q11" s="42" t="str">
        <f>[33]결승기록지!$F$15</f>
        <v>26.87</v>
      </c>
      <c r="R11" s="40" t="str">
        <f>[33]결승기록지!$C$16</f>
        <v>윤정호</v>
      </c>
      <c r="S11" s="41" t="str">
        <f>[33]결승기록지!$E$16</f>
        <v>대구화남초</v>
      </c>
      <c r="T11" s="42" t="str">
        <f>[33]결승기록지!$F$16</f>
        <v>27.18</v>
      </c>
      <c r="U11" s="40" t="str">
        <f>[33]결승기록지!$C$17</f>
        <v>한선우</v>
      </c>
      <c r="V11" s="41" t="str">
        <f>[33]결승기록지!$E$17</f>
        <v>충남당진원당초</v>
      </c>
      <c r="W11" s="42" t="str">
        <f>[33]결승기록지!$F$17</f>
        <v>27.57</v>
      </c>
      <c r="X11" s="40"/>
      <c r="Y11" s="41"/>
      <c r="Z11" s="42"/>
    </row>
    <row r="12" spans="1:29" s="51" customFormat="1" ht="13.5" customHeight="1">
      <c r="A12" s="131"/>
      <c r="B12" s="14" t="s">
        <v>103</v>
      </c>
      <c r="C12" s="43"/>
      <c r="D12" s="44" t="str">
        <f>[33]결승기록지!$G$8</f>
        <v>1.3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5"/>
    </row>
    <row r="13" spans="1:29" s="51" customFormat="1" ht="13.5" customHeight="1">
      <c r="A13" s="135">
        <v>3</v>
      </c>
      <c r="B13" s="16" t="s">
        <v>107</v>
      </c>
      <c r="C13" s="40" t="str">
        <f>[34]결승기록지!$C$11</f>
        <v>윤시우</v>
      </c>
      <c r="D13" s="41" t="str">
        <f>[34]결승기록지!$E$11</f>
        <v>전북이리초</v>
      </c>
      <c r="E13" s="42" t="str">
        <f>[34]결승기록지!$F$11</f>
        <v>2:13.94</v>
      </c>
      <c r="F13" s="40" t="str">
        <f>[34]결승기록지!$C$12</f>
        <v>이해솔</v>
      </c>
      <c r="G13" s="41" t="str">
        <f>[34]결승기록지!$E$12</f>
        <v>안남초</v>
      </c>
      <c r="H13" s="42" t="str">
        <f>[34]결승기록지!$F$12</f>
        <v>2:14.21</v>
      </c>
      <c r="I13" s="40" t="str">
        <f>[34]결승기록지!$C$13</f>
        <v>박태준</v>
      </c>
      <c r="J13" s="41" t="str">
        <f>[34]결승기록지!$E$13</f>
        <v>경기대야초</v>
      </c>
      <c r="K13" s="42" t="str">
        <f>[34]결승기록지!$F$13</f>
        <v>2:14.88</v>
      </c>
      <c r="L13" s="40" t="str">
        <f>[34]결승기록지!$C$14</f>
        <v>김태현</v>
      </c>
      <c r="M13" s="41" t="str">
        <f>[34]결승기록지!$E$14</f>
        <v>동명초</v>
      </c>
      <c r="N13" s="42" t="str">
        <f>[34]결승기록지!$F$14</f>
        <v>2:16.29</v>
      </c>
      <c r="O13" s="40" t="str">
        <f>[34]결승기록지!$C$15</f>
        <v>오지원</v>
      </c>
      <c r="P13" s="41" t="str">
        <f>[34]결승기록지!$E$15</f>
        <v>전북고창초</v>
      </c>
      <c r="Q13" s="42" t="str">
        <f>[34]결승기록지!$F$15</f>
        <v>2:21.67</v>
      </c>
      <c r="R13" s="40" t="str">
        <f>[34]결승기록지!$C$16</f>
        <v>박승준</v>
      </c>
      <c r="S13" s="41" t="str">
        <f>[34]결승기록지!$E$16</f>
        <v>대구월서초</v>
      </c>
      <c r="T13" s="42" t="str">
        <f>[34]결승기록지!$F$16</f>
        <v>2:29.23</v>
      </c>
      <c r="U13" s="40" t="str">
        <f>[34]결승기록지!$C$17</f>
        <v>김진만</v>
      </c>
      <c r="V13" s="41" t="str">
        <f>[34]결승기록지!$E$17</f>
        <v>경기서면초</v>
      </c>
      <c r="W13" s="42" t="str">
        <f>[34]결승기록지!$F$17</f>
        <v>2:31.21</v>
      </c>
      <c r="X13" s="40"/>
      <c r="Y13" s="41"/>
      <c r="Z13" s="42"/>
    </row>
    <row r="14" spans="1:29" s="51" customFormat="1" ht="13.5" customHeight="1">
      <c r="A14" s="136">
        <v>2</v>
      </c>
      <c r="B14" s="107" t="s">
        <v>108</v>
      </c>
      <c r="C14" s="55" t="str">
        <f>[35]높이!$C$11</f>
        <v>우민욱</v>
      </c>
      <c r="D14" s="56" t="str">
        <f>[35]높이!$E$11</f>
        <v>경남석동초</v>
      </c>
      <c r="E14" s="57">
        <f>[35]높이!$F$11</f>
        <v>1.55</v>
      </c>
      <c r="F14" s="55" t="str">
        <f>[35]높이!$C$12</f>
        <v>김태협</v>
      </c>
      <c r="G14" s="56" t="str">
        <f>[35]높이!$E$12</f>
        <v>충북진천삼수초</v>
      </c>
      <c r="H14" s="57">
        <f>[35]높이!$F$12</f>
        <v>1.45</v>
      </c>
      <c r="I14" s="55" t="str">
        <f>[35]높이!$C$13</f>
        <v>정재인</v>
      </c>
      <c r="J14" s="56" t="str">
        <f>[35]높이!$E$13</f>
        <v>전북문학초</v>
      </c>
      <c r="K14" s="57">
        <f>[35]높이!$F$13</f>
        <v>1.35</v>
      </c>
      <c r="L14" s="55" t="str">
        <f>[35]높이!$C$14</f>
        <v>김승겸</v>
      </c>
      <c r="M14" s="56" t="str">
        <f>[35]높이!$E$14</f>
        <v>경기광명초</v>
      </c>
      <c r="N14" s="57">
        <f>[35]높이!$F$14</f>
        <v>1.35</v>
      </c>
      <c r="O14" s="55" t="str">
        <f>[35]높이!$C$15</f>
        <v>박준서</v>
      </c>
      <c r="P14" s="56" t="str">
        <f>[35]높이!$E$15</f>
        <v>경기광명초</v>
      </c>
      <c r="Q14" s="57">
        <f>[35]높이!$F$15</f>
        <v>1.35</v>
      </c>
      <c r="R14" s="55" t="str">
        <f>[35]높이!$C$16</f>
        <v>박준무</v>
      </c>
      <c r="S14" s="56" t="str">
        <f>[35]높이!$E$16</f>
        <v>부산동주초</v>
      </c>
      <c r="T14" s="88">
        <f>[35]높이!$F$16</f>
        <v>1.3</v>
      </c>
      <c r="U14" s="55" t="str">
        <f>[35]높이!$C$17</f>
        <v>이효원</v>
      </c>
      <c r="V14" s="56" t="str">
        <f>[35]높이!$E$17</f>
        <v>경기금정초</v>
      </c>
      <c r="W14" s="88">
        <f>[35]높이!$F$17</f>
        <v>1.3</v>
      </c>
      <c r="X14" s="55"/>
      <c r="Y14" s="56"/>
      <c r="Z14" s="57"/>
      <c r="AA14" s="54"/>
      <c r="AB14" s="54"/>
      <c r="AC14" s="54"/>
    </row>
    <row r="15" spans="1:29" s="51" customFormat="1" ht="6.6" customHeight="1">
      <c r="A15" s="136"/>
      <c r="B15" s="90"/>
      <c r="C15" s="64"/>
      <c r="D15" s="19"/>
      <c r="E15" s="77"/>
      <c r="F15" s="64"/>
      <c r="G15" s="19"/>
      <c r="H15" s="77"/>
      <c r="I15" s="64"/>
      <c r="J15" s="19"/>
      <c r="K15" s="77"/>
      <c r="L15" s="127" t="s">
        <v>109</v>
      </c>
      <c r="M15" s="128"/>
      <c r="N15" s="129"/>
      <c r="O15" s="128" t="s">
        <v>109</v>
      </c>
      <c r="P15" s="128"/>
      <c r="Q15" s="128"/>
      <c r="R15" s="64"/>
      <c r="S15" s="19"/>
      <c r="T15" s="77"/>
      <c r="U15" s="64"/>
      <c r="V15" s="19"/>
      <c r="W15" s="77"/>
      <c r="X15" s="64"/>
      <c r="Y15" s="19"/>
      <c r="Z15" s="77"/>
      <c r="AA15" s="54"/>
      <c r="AB15" s="54"/>
      <c r="AC15" s="54"/>
    </row>
    <row r="16" spans="1:29" s="51" customFormat="1" ht="13.5" customHeight="1">
      <c r="A16" s="131">
        <v>3</v>
      </c>
      <c r="B16" s="15" t="s">
        <v>110</v>
      </c>
      <c r="C16" s="40" t="str">
        <f>[35]멀리!$C$11</f>
        <v>가오쏴이</v>
      </c>
      <c r="D16" s="41" t="str">
        <f>[35]멀리!$E$11</f>
        <v>청도초</v>
      </c>
      <c r="E16" s="42">
        <f>[35]멀리!$F$11</f>
        <v>5.45</v>
      </c>
      <c r="F16" s="40" t="str">
        <f>[35]멀리!$C$12</f>
        <v>김수우</v>
      </c>
      <c r="G16" s="41" t="str">
        <f>[35]멀리!$E$12</f>
        <v>대전가수원초</v>
      </c>
      <c r="H16" s="137">
        <f>[35]멀리!$F$12</f>
        <v>4.78</v>
      </c>
      <c r="I16" s="40" t="str">
        <f>[35]멀리!$C$13</f>
        <v>최준수</v>
      </c>
      <c r="J16" s="41" t="str">
        <f>[35]멀리!$E$13</f>
        <v>홍성초</v>
      </c>
      <c r="K16" s="137">
        <f>[35]멀리!$F$13</f>
        <v>4.75</v>
      </c>
      <c r="L16" s="40" t="str">
        <f>[35]멀리!$C$14</f>
        <v>김현종</v>
      </c>
      <c r="M16" s="41" t="str">
        <f>[35]멀리!$E$14</f>
        <v>경기서면초</v>
      </c>
      <c r="N16" s="42">
        <f>[35]멀리!$F$14</f>
        <v>4.72</v>
      </c>
      <c r="O16" s="40" t="str">
        <f>[35]멀리!$C$15</f>
        <v>태민성</v>
      </c>
      <c r="P16" s="41" t="str">
        <f>[35]멀리!$E$15</f>
        <v>인천일신초</v>
      </c>
      <c r="Q16" s="137">
        <f>[35]멀리!$F$15</f>
        <v>4.68</v>
      </c>
      <c r="R16" s="40" t="str">
        <f>[35]멀리!$C$16</f>
        <v>장예찬</v>
      </c>
      <c r="S16" s="41" t="str">
        <f>[35]멀리!$E$16</f>
        <v>순천팔마초</v>
      </c>
      <c r="T16" s="42">
        <f>[35]멀리!$F$16</f>
        <v>4.63</v>
      </c>
      <c r="U16" s="40" t="str">
        <f>[35]멀리!$C$17</f>
        <v>노지훈</v>
      </c>
      <c r="V16" s="41" t="str">
        <f>[35]멀리!$E$17</f>
        <v>경남제석초</v>
      </c>
      <c r="W16" s="42">
        <f>[35]멀리!$F$17</f>
        <v>4.5599999999999996</v>
      </c>
      <c r="X16" s="40" t="str">
        <f>[35]멀리!$C$18</f>
        <v>최승범</v>
      </c>
      <c r="Y16" s="41" t="str">
        <f>[35]멀리!$E$18</f>
        <v>세종조치원대동초</v>
      </c>
      <c r="Z16" s="42">
        <f>[35]멀리!$F$18</f>
        <v>4.51</v>
      </c>
    </row>
    <row r="17" spans="1:26" s="51" customFormat="1" ht="13.5" customHeight="1">
      <c r="A17" s="131"/>
      <c r="B17" s="14" t="s">
        <v>103</v>
      </c>
      <c r="C17" s="62"/>
      <c r="D17" s="138" t="str">
        <f>[35]멀리!$G$11</f>
        <v>-2.1</v>
      </c>
      <c r="E17" s="139"/>
      <c r="F17" s="140"/>
      <c r="G17" s="138" t="str">
        <f>[35]멀리!$G$12</f>
        <v>3.2</v>
      </c>
      <c r="H17" s="141" t="s">
        <v>111</v>
      </c>
      <c r="I17" s="140"/>
      <c r="J17" s="138" t="str">
        <f>[35]멀리!$G$13</f>
        <v>-1.3</v>
      </c>
      <c r="K17" s="139"/>
      <c r="L17" s="62"/>
      <c r="M17" s="138" t="str">
        <f>[35]멀리!$G$14</f>
        <v>-0.1</v>
      </c>
      <c r="N17" s="139"/>
      <c r="O17" s="43"/>
      <c r="P17" s="138" t="str">
        <f>[35]멀리!$G$15</f>
        <v>0.8</v>
      </c>
      <c r="Q17" s="139"/>
      <c r="R17" s="43"/>
      <c r="S17" s="138" t="str">
        <f>[35]멀리!$G$16</f>
        <v>2.5</v>
      </c>
      <c r="T17" s="141" t="s">
        <v>111</v>
      </c>
      <c r="U17" s="142"/>
      <c r="V17" s="138" t="str">
        <f>[35]멀리!$G$17</f>
        <v>5.7</v>
      </c>
      <c r="W17" s="141" t="s">
        <v>111</v>
      </c>
      <c r="X17" s="43"/>
      <c r="Y17" s="138" t="str">
        <f>[35]멀리!$G$18</f>
        <v>2.0</v>
      </c>
      <c r="Z17" s="139"/>
    </row>
    <row r="18" spans="1:26" s="51" customFormat="1" ht="13.5" customHeight="1">
      <c r="A18" s="135">
        <v>2</v>
      </c>
      <c r="B18" s="16" t="s">
        <v>112</v>
      </c>
      <c r="C18" s="55" t="str">
        <f>[35]포환!$C$11</f>
        <v>김예찬</v>
      </c>
      <c r="D18" s="56" t="str">
        <f>[35]포환!$E$11</f>
        <v>경남거제국산초</v>
      </c>
      <c r="E18" s="57">
        <f>[35]포환!$F$11</f>
        <v>13.72</v>
      </c>
      <c r="F18" s="55" t="str">
        <f>[35]포환!$C$12</f>
        <v>서승우</v>
      </c>
      <c r="G18" s="56" t="str">
        <f>[35]포환!$E$12</f>
        <v>부산성서초</v>
      </c>
      <c r="H18" s="57">
        <f>[35]포환!$F$12</f>
        <v>13.43</v>
      </c>
      <c r="I18" s="55" t="str">
        <f>[35]포환!$C$13</f>
        <v>손호준</v>
      </c>
      <c r="J18" s="56" t="str">
        <f>[35]포환!$E$13</f>
        <v>경동초</v>
      </c>
      <c r="K18" s="57">
        <f>[35]포환!$F$13</f>
        <v>13.18</v>
      </c>
      <c r="L18" s="55" t="str">
        <f>[35]포환!$C$14</f>
        <v>전정하</v>
      </c>
      <c r="M18" s="56" t="str">
        <f>[35]포환!$E$14</f>
        <v>경북성주초</v>
      </c>
      <c r="N18" s="57">
        <f>[35]포환!$F$14</f>
        <v>12.85</v>
      </c>
      <c r="O18" s="55" t="str">
        <f>[35]포환!$C$15</f>
        <v>주재훈</v>
      </c>
      <c r="P18" s="56" t="str">
        <f>[35]포환!$E$15</f>
        <v>인천일신초</v>
      </c>
      <c r="Q18" s="57">
        <f>[35]포환!$F$15</f>
        <v>11.95</v>
      </c>
      <c r="R18" s="55" t="str">
        <f>[35]포환!$C$16</f>
        <v>김현식</v>
      </c>
      <c r="S18" s="56" t="str">
        <f>[35]포환!$E$16</f>
        <v>경기내혜홀초</v>
      </c>
      <c r="T18" s="88">
        <f>[35]포환!$F$16</f>
        <v>11.82</v>
      </c>
      <c r="U18" s="55" t="str">
        <f>[35]포환!$C$17</f>
        <v>손재현</v>
      </c>
      <c r="V18" s="56" t="str">
        <f>[35]포환!$E$17</f>
        <v>경남일운초</v>
      </c>
      <c r="W18" s="88">
        <f>[35]포환!$F$17</f>
        <v>11.48</v>
      </c>
      <c r="X18" s="55" t="str">
        <f>[35]포환!$C$18</f>
        <v>김태원</v>
      </c>
      <c r="Y18" s="56" t="str">
        <f>[35]포환!$E$18</f>
        <v>경기광명초</v>
      </c>
      <c r="Z18" s="88">
        <f>[35]포환!$F$18</f>
        <v>11.3</v>
      </c>
    </row>
    <row r="19" spans="1:26" s="51" customFormat="1" ht="13.5" customHeight="1">
      <c r="A19" s="131">
        <v>3</v>
      </c>
      <c r="B19" s="15" t="s">
        <v>113</v>
      </c>
      <c r="C19" s="40"/>
      <c r="D19" s="41" t="str">
        <f>[36]결승기록지!$E$11</f>
        <v>대구월서초</v>
      </c>
      <c r="E19" s="42" t="s">
        <v>114</v>
      </c>
      <c r="F19" s="40"/>
      <c r="G19" s="41" t="str">
        <f>[36]결승기록지!$E$12</f>
        <v>충남당진원당초</v>
      </c>
      <c r="H19" s="42" t="s">
        <v>115</v>
      </c>
      <c r="I19" s="40"/>
      <c r="J19" s="41" t="str">
        <f>[36]결승기록지!$E$13</f>
        <v>경기금정초</v>
      </c>
      <c r="K19" s="42" t="str">
        <f>[36]결승기록지!$F$13</f>
        <v>54.44</v>
      </c>
      <c r="L19" s="40"/>
      <c r="M19" s="41" t="str">
        <f>[36]결승기록지!$E$14</f>
        <v>전남벌교초</v>
      </c>
      <c r="N19" s="42" t="str">
        <f>[36]결승기록지!$F$14</f>
        <v>57.90</v>
      </c>
      <c r="O19" s="40"/>
      <c r="P19" s="41"/>
      <c r="Q19" s="42"/>
      <c r="R19" s="40"/>
      <c r="S19" s="41"/>
      <c r="T19" s="42"/>
      <c r="U19" s="40"/>
      <c r="V19" s="41"/>
      <c r="W19" s="42"/>
      <c r="X19" s="40"/>
      <c r="Y19" s="41"/>
      <c r="Z19" s="42"/>
    </row>
    <row r="20" spans="1:26" s="51" customFormat="1" ht="13.5" customHeight="1">
      <c r="A20" s="131"/>
      <c r="B20" s="14"/>
      <c r="C20" s="113" t="str">
        <f>[36]결승기록지!$C$11</f>
        <v>김석현 이영훈 성원제 노호진</v>
      </c>
      <c r="D20" s="114"/>
      <c r="E20" s="115"/>
      <c r="F20" s="113" t="str">
        <f>[36]결승기록지!$C$12</f>
        <v>배준영 김유준 오민석 한선우</v>
      </c>
      <c r="G20" s="114"/>
      <c r="H20" s="115"/>
      <c r="I20" s="113" t="str">
        <f>[36]결승기록지!$C$13</f>
        <v>조현진 이효원 김현빈 김민석</v>
      </c>
      <c r="J20" s="114"/>
      <c r="K20" s="115"/>
      <c r="L20" s="113" t="str">
        <f>[36]결승기록지!$C$14</f>
        <v>박준혁 문채원 이후민 왕덕운</v>
      </c>
      <c r="M20" s="114"/>
      <c r="N20" s="115"/>
      <c r="O20" s="113"/>
      <c r="P20" s="114"/>
      <c r="Q20" s="115"/>
      <c r="R20" s="113"/>
      <c r="S20" s="114"/>
      <c r="T20" s="115"/>
      <c r="U20" s="113"/>
      <c r="V20" s="114"/>
      <c r="W20" s="115"/>
      <c r="X20" s="113"/>
      <c r="Y20" s="114"/>
      <c r="Z20" s="115"/>
    </row>
    <row r="21" spans="1:26" s="51" customFormat="1" ht="7.5" customHeight="1">
      <c r="A21" s="135"/>
      <c r="B21" s="3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s="9" customFormat="1">
      <c r="A22" s="143"/>
      <c r="B22" s="120" t="s">
        <v>116</v>
      </c>
      <c r="C22" s="120"/>
      <c r="D22" s="10"/>
      <c r="E22" s="1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0"/>
      <c r="U22" s="10"/>
      <c r="V22" s="10"/>
      <c r="W22" s="10"/>
      <c r="X22" s="10"/>
      <c r="Y22" s="10"/>
      <c r="Z22" s="10"/>
    </row>
    <row r="23" spans="1:26" ht="9.75" customHeight="1">
      <c r="A23" s="14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43"/>
      <c r="B24" s="7" t="s">
        <v>117</v>
      </c>
      <c r="C24" s="2"/>
      <c r="D24" s="3" t="s">
        <v>118</v>
      </c>
      <c r="E24" s="4"/>
      <c r="F24" s="2"/>
      <c r="G24" s="3" t="s">
        <v>119</v>
      </c>
      <c r="H24" s="4"/>
      <c r="I24" s="2"/>
      <c r="J24" s="3" t="s">
        <v>120</v>
      </c>
      <c r="K24" s="4"/>
      <c r="L24" s="2"/>
      <c r="M24" s="3" t="s">
        <v>121</v>
      </c>
      <c r="N24" s="4"/>
      <c r="O24" s="2"/>
      <c r="P24" s="3" t="s">
        <v>122</v>
      </c>
      <c r="Q24" s="4"/>
      <c r="R24" s="2"/>
      <c r="S24" s="3" t="s">
        <v>123</v>
      </c>
      <c r="T24" s="4"/>
      <c r="U24" s="2"/>
      <c r="V24" s="3" t="s">
        <v>124</v>
      </c>
      <c r="W24" s="4"/>
      <c r="X24" s="2"/>
      <c r="Y24" s="3" t="s">
        <v>125</v>
      </c>
      <c r="Z24" s="4"/>
    </row>
    <row r="25" spans="1:26" ht="14.25" thickBot="1">
      <c r="A25" s="135"/>
      <c r="B25" s="6" t="s">
        <v>126</v>
      </c>
      <c r="C25" s="5" t="s">
        <v>127</v>
      </c>
      <c r="D25" s="5" t="s">
        <v>128</v>
      </c>
      <c r="E25" s="5" t="s">
        <v>129</v>
      </c>
      <c r="F25" s="5" t="s">
        <v>127</v>
      </c>
      <c r="G25" s="5" t="s">
        <v>128</v>
      </c>
      <c r="H25" s="5" t="s">
        <v>129</v>
      </c>
      <c r="I25" s="5" t="s">
        <v>127</v>
      </c>
      <c r="J25" s="5" t="s">
        <v>128</v>
      </c>
      <c r="K25" s="5" t="s">
        <v>129</v>
      </c>
      <c r="L25" s="5" t="s">
        <v>127</v>
      </c>
      <c r="M25" s="5" t="s">
        <v>128</v>
      </c>
      <c r="N25" s="5" t="s">
        <v>129</v>
      </c>
      <c r="O25" s="5" t="s">
        <v>127</v>
      </c>
      <c r="P25" s="5" t="s">
        <v>128</v>
      </c>
      <c r="Q25" s="5" t="s">
        <v>129</v>
      </c>
      <c r="R25" s="5" t="s">
        <v>127</v>
      </c>
      <c r="S25" s="5" t="s">
        <v>128</v>
      </c>
      <c r="T25" s="5" t="s">
        <v>129</v>
      </c>
      <c r="U25" s="5" t="s">
        <v>127</v>
      </c>
      <c r="V25" s="5" t="s">
        <v>128</v>
      </c>
      <c r="W25" s="5" t="s">
        <v>129</v>
      </c>
      <c r="X25" s="5" t="s">
        <v>127</v>
      </c>
      <c r="Y25" s="5" t="s">
        <v>128</v>
      </c>
      <c r="Z25" s="5" t="s">
        <v>129</v>
      </c>
    </row>
    <row r="26" spans="1:26" s="51" customFormat="1" ht="13.5" customHeight="1" thickTop="1">
      <c r="A26" s="131">
        <v>2</v>
      </c>
      <c r="B26" s="13" t="s">
        <v>130</v>
      </c>
      <c r="C26" s="40" t="str">
        <f>[37]결승기록지!$C$11</f>
        <v>황채원</v>
      </c>
      <c r="D26" s="41" t="str">
        <f>[37]결승기록지!$E$11</f>
        <v>동성초</v>
      </c>
      <c r="E26" s="42" t="str">
        <f>[37]결승기록지!$F$11</f>
        <v>11.92</v>
      </c>
      <c r="F26" s="40" t="str">
        <f>[37]결승기록지!$C$12</f>
        <v>이연호</v>
      </c>
      <c r="G26" s="41" t="str">
        <f>[37]결승기록지!$E$12</f>
        <v>풍각초</v>
      </c>
      <c r="H26" s="42" t="str">
        <f>[37]결승기록지!$F$12</f>
        <v>11.96</v>
      </c>
      <c r="I26" s="40" t="str">
        <f>[37]결승기록지!$C$13</f>
        <v>강민경</v>
      </c>
      <c r="J26" s="41" t="str">
        <f>[37]결승기록지!$E$13</f>
        <v>부산동주초</v>
      </c>
      <c r="K26" s="42" t="str">
        <f>[37]결승기록지!$F$13</f>
        <v>12.03</v>
      </c>
      <c r="L26" s="40" t="str">
        <f>[37]결승기록지!$C$14</f>
        <v>심정순</v>
      </c>
      <c r="M26" s="41" t="str">
        <f>[37]결승기록지!$E$14</f>
        <v>포은초</v>
      </c>
      <c r="N26" s="42" t="str">
        <f>[37]결승기록지!$F$14</f>
        <v>12.12</v>
      </c>
      <c r="O26" s="40" t="str">
        <f>[37]결승기록지!$C$15</f>
        <v>남재은</v>
      </c>
      <c r="P26" s="41" t="str">
        <f>[37]결승기록지!$E$15</f>
        <v>경기서면초</v>
      </c>
      <c r="Q26" s="42" t="str">
        <f>[37]결승기록지!$F$15</f>
        <v>12.24</v>
      </c>
      <c r="R26" s="40" t="str">
        <f>[37]결승기록지!$C$16</f>
        <v>김소을</v>
      </c>
      <c r="S26" s="41" t="str">
        <f>[37]결승기록지!$E$16</f>
        <v>순천동명초</v>
      </c>
      <c r="T26" s="42" t="str">
        <f>[37]결승기록지!$F$16</f>
        <v>12.25</v>
      </c>
      <c r="U26" s="40" t="str">
        <f>[37]결승기록지!$C$17</f>
        <v>정다연</v>
      </c>
      <c r="V26" s="41" t="str">
        <f>[37]결승기록지!$E$17</f>
        <v>대구용계초</v>
      </c>
      <c r="W26" s="42" t="str">
        <f>[37]결승기록지!$F$17</f>
        <v>12.72</v>
      </c>
      <c r="X26" s="40"/>
      <c r="Y26" s="41"/>
      <c r="Z26" s="42"/>
    </row>
    <row r="27" spans="1:26" s="51" customFormat="1" ht="13.5" customHeight="1">
      <c r="A27" s="131"/>
      <c r="B27" s="17" t="s">
        <v>103</v>
      </c>
      <c r="C27" s="132"/>
      <c r="D27" s="133" t="str">
        <f>[37]결승기록지!$G$8</f>
        <v>0.0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134"/>
    </row>
    <row r="28" spans="1:26" s="51" customFormat="1" ht="13.5" customHeight="1">
      <c r="A28" s="131">
        <v>1</v>
      </c>
      <c r="B28" s="15" t="s">
        <v>104</v>
      </c>
      <c r="C28" s="40" t="str">
        <f>[38]결승기록지!$C$11</f>
        <v>최희진</v>
      </c>
      <c r="D28" s="41" t="str">
        <f>[38]결승기록지!$E$11</f>
        <v>인천일신초</v>
      </c>
      <c r="E28" s="42" t="str">
        <f>[38]결승기록지!$F$11</f>
        <v>13.26</v>
      </c>
      <c r="F28" s="40" t="str">
        <f>[38]결승기록지!$C$12</f>
        <v>최지현</v>
      </c>
      <c r="G28" s="41" t="str">
        <f>[38]결승기록지!$E$12</f>
        <v>성룡초</v>
      </c>
      <c r="H28" s="42" t="str">
        <f>[38]결승기록지!$F$12</f>
        <v>13.58</v>
      </c>
      <c r="I28" s="40" t="str">
        <f>[38]결승기록지!$C$13</f>
        <v>김송현</v>
      </c>
      <c r="J28" s="41" t="str">
        <f>[38]결승기록지!$E$13</f>
        <v>전북고창초</v>
      </c>
      <c r="K28" s="42" t="str">
        <f>[38]결승기록지!$F$13</f>
        <v>13.80</v>
      </c>
      <c r="L28" s="40" t="str">
        <f>[38]결승기록지!$C$14</f>
        <v>박유나</v>
      </c>
      <c r="M28" s="41" t="str">
        <f>[38]결승기록지!$E$14</f>
        <v>부산송정초</v>
      </c>
      <c r="N28" s="42" t="str">
        <f>[38]결승기록지!$F$14</f>
        <v>13.90</v>
      </c>
      <c r="O28" s="40" t="str">
        <f>[38]결승기록지!$C$15</f>
        <v>김민경</v>
      </c>
      <c r="P28" s="41" t="str">
        <f>[38]결승기록지!$E$15</f>
        <v>흥해초</v>
      </c>
      <c r="Q28" s="42" t="str">
        <f>[38]결승기록지!$F$15</f>
        <v>13.97</v>
      </c>
      <c r="R28" s="40" t="str">
        <f>[38]결승기록지!$C$16</f>
        <v>장유영</v>
      </c>
      <c r="S28" s="41" t="str">
        <f>[38]결승기록지!$E$16</f>
        <v>대구동평초</v>
      </c>
      <c r="T28" s="42" t="str">
        <f>[38]결승기록지!$F$16</f>
        <v>14.09</v>
      </c>
      <c r="U28" s="40" t="str">
        <f>[38]결승기록지!$C$17</f>
        <v>이주은</v>
      </c>
      <c r="V28" s="41" t="str">
        <f>[38]결승기록지!$E$17</f>
        <v>인천당하초</v>
      </c>
      <c r="W28" s="42" t="str">
        <f>[38]결승기록지!$F$17</f>
        <v>14.17</v>
      </c>
      <c r="X28" s="40" t="str">
        <f>[38]결승기록지!$C$18</f>
        <v>김민지</v>
      </c>
      <c r="Y28" s="41" t="str">
        <f>[38]결승기록지!$E$18</f>
        <v>경기소래초</v>
      </c>
      <c r="Z28" s="42" t="str">
        <f>[38]결승기록지!$F$18</f>
        <v>14.18</v>
      </c>
    </row>
    <row r="29" spans="1:26" s="51" customFormat="1" ht="13.5" customHeight="1">
      <c r="A29" s="131"/>
      <c r="B29" s="14" t="s">
        <v>103</v>
      </c>
      <c r="C29" s="43"/>
      <c r="D29" s="44" t="str">
        <f>[38]결승기록지!$G$8</f>
        <v>-0.1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5"/>
    </row>
    <row r="30" spans="1:26" s="51" customFormat="1" ht="13.5" customHeight="1">
      <c r="A30" s="131">
        <v>2</v>
      </c>
      <c r="B30" s="15" t="s">
        <v>105</v>
      </c>
      <c r="C30" s="40" t="str">
        <f>[39]결승기록지!$C$11</f>
        <v>최희진</v>
      </c>
      <c r="D30" s="41" t="str">
        <f>[39]결승기록지!$E$11</f>
        <v>인천일신초</v>
      </c>
      <c r="E30" s="42" t="str">
        <f>[39]결승기록지!$F$11</f>
        <v>27.36</v>
      </c>
      <c r="F30" s="40" t="str">
        <f>[39]결승기록지!$C$12</f>
        <v>이주은</v>
      </c>
      <c r="G30" s="41" t="str">
        <f>[39]결승기록지!$E$12</f>
        <v>인천당하초</v>
      </c>
      <c r="H30" s="42" t="str">
        <f>[39]결승기록지!$F$12</f>
        <v>28.00</v>
      </c>
      <c r="I30" s="40" t="str">
        <f>[39]결승기록지!$C$13</f>
        <v>박유나</v>
      </c>
      <c r="J30" s="41" t="str">
        <f>[39]결승기록지!$E$13</f>
        <v>부산송정초</v>
      </c>
      <c r="K30" s="42" t="str">
        <f>[39]결승기록지!$F$13</f>
        <v>28.36</v>
      </c>
      <c r="L30" s="40" t="str">
        <f>[39]결승기록지!$C$14</f>
        <v>채효진</v>
      </c>
      <c r="M30" s="41" t="str">
        <f>[39]결승기록지!$E$14</f>
        <v>대구신매초</v>
      </c>
      <c r="N30" s="42" t="str">
        <f>[39]결승기록지!$F$14</f>
        <v>28.47</v>
      </c>
      <c r="O30" s="40" t="str">
        <f>[39]결승기록지!$C$15</f>
        <v>김태영</v>
      </c>
      <c r="P30" s="41" t="str">
        <f>[39]결승기록지!$E$15</f>
        <v>석전초</v>
      </c>
      <c r="Q30" s="42" t="str">
        <f>[39]결승기록지!$F$15</f>
        <v>28.75</v>
      </c>
      <c r="R30" s="40" t="str">
        <f>[39]결승기록지!$C$16</f>
        <v>김민지</v>
      </c>
      <c r="S30" s="41" t="str">
        <f>[39]결승기록지!$E$16</f>
        <v>경기소래초</v>
      </c>
      <c r="T30" s="42" t="str">
        <f>[39]결승기록지!$F$16</f>
        <v>28.85</v>
      </c>
      <c r="U30" s="40" t="str">
        <f>[39]결승기록지!$C$17</f>
        <v>양혜령</v>
      </c>
      <c r="V30" s="41" t="str">
        <f>[39]결승기록지!$E$17</f>
        <v>세종도원초</v>
      </c>
      <c r="W30" s="42" t="str">
        <f>[39]결승기록지!$F$17</f>
        <v>29.82</v>
      </c>
      <c r="X30" s="40"/>
      <c r="Y30" s="41"/>
      <c r="Z30" s="42"/>
    </row>
    <row r="31" spans="1:26" s="51" customFormat="1" ht="13.5" customHeight="1">
      <c r="A31" s="131"/>
      <c r="B31" s="14" t="s">
        <v>103</v>
      </c>
      <c r="C31" s="43"/>
      <c r="D31" s="44" t="str">
        <f>[39]결승기록지!$G$8</f>
        <v>0.5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5"/>
    </row>
    <row r="32" spans="1:26" s="51" customFormat="1" ht="13.5" customHeight="1">
      <c r="A32" s="135">
        <v>3</v>
      </c>
      <c r="B32" s="16" t="s">
        <v>107</v>
      </c>
      <c r="C32" s="40" t="str">
        <f>[40]결승기록지!$C$11</f>
        <v>손예빈</v>
      </c>
      <c r="D32" s="41" t="str">
        <f>[40]결승기록지!$E$11</f>
        <v>대기초</v>
      </c>
      <c r="E32" s="42" t="str">
        <f>[40]결승기록지!$F$11</f>
        <v>2:28.98</v>
      </c>
      <c r="F32" s="40" t="str">
        <f>[40]결승기록지!$C$12</f>
        <v>곽은희</v>
      </c>
      <c r="G32" s="41" t="str">
        <f>[40]결승기록지!$E$12</f>
        <v>인천약산초</v>
      </c>
      <c r="H32" s="42" t="str">
        <f>[40]결승기록지!$F$12</f>
        <v>2:30.19</v>
      </c>
      <c r="I32" s="40" t="str">
        <f>[40]결승기록지!$C$13</f>
        <v>이채진</v>
      </c>
      <c r="J32" s="41" t="str">
        <f>[40]결승기록지!$E$13</f>
        <v>대구신매초</v>
      </c>
      <c r="K32" s="42" t="str">
        <f>[40]결승기록지!$F$13</f>
        <v>2:32.78</v>
      </c>
      <c r="L32" s="40" t="str">
        <f>[40]결승기록지!$C$14</f>
        <v>전혜민</v>
      </c>
      <c r="M32" s="41" t="str">
        <f>[40]결승기록지!$E$14</f>
        <v>경북형일초</v>
      </c>
      <c r="N32" s="42" t="str">
        <f>[40]결승기록지!$F$14</f>
        <v>2:33.12</v>
      </c>
      <c r="O32" s="40" t="str">
        <f>[40]결승기록지!$C$15</f>
        <v>신지효</v>
      </c>
      <c r="P32" s="41" t="str">
        <f>[40]결승기록지!$E$15</f>
        <v>세종명동초</v>
      </c>
      <c r="Q32" s="42" t="str">
        <f>[40]결승기록지!$F$15</f>
        <v>2:35.72</v>
      </c>
      <c r="R32" s="40" t="str">
        <f>[40]결승기록지!$C$16</f>
        <v>이주현</v>
      </c>
      <c r="S32" s="41" t="str">
        <f>[40]결승기록지!$E$16</f>
        <v>경기소래초</v>
      </c>
      <c r="T32" s="42" t="str">
        <f>[40]결승기록지!$F$16</f>
        <v>2:37.86</v>
      </c>
      <c r="U32" s="40" t="str">
        <f>[40]결승기록지!$C$17</f>
        <v>조세희</v>
      </c>
      <c r="V32" s="41" t="str">
        <f>[40]결승기록지!$E$17</f>
        <v>북대구초</v>
      </c>
      <c r="W32" s="42" t="str">
        <f>[40]결승기록지!$F$17</f>
        <v>2:38.73</v>
      </c>
      <c r="X32" s="40" t="str">
        <f>[40]결승기록지!$C$18</f>
        <v>류수영</v>
      </c>
      <c r="Y32" s="41" t="str">
        <f>[40]결승기록지!$E$18</f>
        <v>충남서림초</v>
      </c>
      <c r="Z32" s="42" t="str">
        <f>[40]결승기록지!$F$18</f>
        <v>2:45.05</v>
      </c>
    </row>
    <row r="33" spans="1:29" s="51" customFormat="1" ht="13.5" customHeight="1">
      <c r="A33" s="144">
        <v>2</v>
      </c>
      <c r="B33" s="145" t="s">
        <v>108</v>
      </c>
      <c r="C33" s="55" t="str">
        <f>[41]높이!$C$11</f>
        <v>강서현</v>
      </c>
      <c r="D33" s="56" t="str">
        <f>[41]높이!$E$11</f>
        <v>홍성초</v>
      </c>
      <c r="E33" s="57" t="str">
        <f>[41]높이!$F$11</f>
        <v>1.45</v>
      </c>
      <c r="F33" s="55" t="str">
        <f>[41]높이!$C$12</f>
        <v>이예리</v>
      </c>
      <c r="G33" s="56" t="str">
        <f>[41]높이!$E$12</f>
        <v>충남홍남초</v>
      </c>
      <c r="H33" s="88" t="str">
        <f>[41]높이!$F$12</f>
        <v>1.40</v>
      </c>
      <c r="I33" s="55" t="str">
        <f>[41]높이!$C$13</f>
        <v>고선주</v>
      </c>
      <c r="J33" s="56" t="str">
        <f>[41]높이!$E$13</f>
        <v>부산송정초</v>
      </c>
      <c r="K33" s="88" t="str">
        <f>[41]높이!$F$13</f>
        <v>1.40</v>
      </c>
      <c r="L33" s="55" t="str">
        <f>[41]높이!$C$14</f>
        <v>송지수</v>
      </c>
      <c r="M33" s="56" t="str">
        <f>[41]높이!$E$14</f>
        <v>전북전주서원초</v>
      </c>
      <c r="N33" s="57" t="str">
        <f>[41]높이!$F$14</f>
        <v>1.35</v>
      </c>
      <c r="O33" s="55" t="str">
        <f>[41]높이!$C$15</f>
        <v>이주현</v>
      </c>
      <c r="P33" s="56" t="str">
        <f>[41]높이!$E$15</f>
        <v>경기소래초</v>
      </c>
      <c r="Q33" s="88" t="str">
        <f>[41]높이!$F$15</f>
        <v>1.30</v>
      </c>
      <c r="R33" s="55"/>
      <c r="S33" s="56"/>
      <c r="T33" s="88"/>
      <c r="U33" s="55"/>
      <c r="V33" s="56"/>
      <c r="W33" s="88"/>
      <c r="X33" s="55"/>
      <c r="Y33" s="56"/>
      <c r="Z33" s="57"/>
      <c r="AA33" s="54"/>
      <c r="AB33" s="54"/>
      <c r="AC33" s="54"/>
    </row>
    <row r="34" spans="1:29" s="51" customFormat="1" ht="13.5" customHeight="1">
      <c r="A34" s="131">
        <v>3</v>
      </c>
      <c r="B34" s="15" t="s">
        <v>110</v>
      </c>
      <c r="C34" s="40" t="str">
        <f>[41]멀리!$C$11</f>
        <v>김송현</v>
      </c>
      <c r="D34" s="41" t="str">
        <f>[41]멀리!$E$11</f>
        <v>전북고창초</v>
      </c>
      <c r="E34" s="42">
        <f>[41]멀리!$F$11</f>
        <v>4.62</v>
      </c>
      <c r="F34" s="40" t="str">
        <f>[41]멀리!$C$12</f>
        <v>임채영</v>
      </c>
      <c r="G34" s="41" t="str">
        <f>[41]멀리!$E$12</f>
        <v>익산어양초</v>
      </c>
      <c r="H34" s="137">
        <f>[41]멀리!$F$12</f>
        <v>4.62</v>
      </c>
      <c r="I34" s="40" t="str">
        <f>[41]멀리!$C$13</f>
        <v>김민경</v>
      </c>
      <c r="J34" s="41" t="str">
        <f>[41]멀리!$E$13</f>
        <v>흥해초</v>
      </c>
      <c r="K34" s="137">
        <f>[41]멀리!$F$13</f>
        <v>4.5999999999999996</v>
      </c>
      <c r="L34" s="40" t="str">
        <f>[41]멀리!$C$14</f>
        <v>권지영</v>
      </c>
      <c r="M34" s="41" t="str">
        <f>[41]멀리!$E$14</f>
        <v>광양북초</v>
      </c>
      <c r="N34" s="42">
        <f>[41]멀리!$F$14</f>
        <v>4.3899999999999997</v>
      </c>
      <c r="O34" s="40" t="str">
        <f>[41]멀리!$C$15</f>
        <v>김나영</v>
      </c>
      <c r="P34" s="41" t="str">
        <f>[41]멀리!$E$15</f>
        <v>대구신매초</v>
      </c>
      <c r="Q34" s="137">
        <f>[41]멀리!$F$15</f>
        <v>4.2300000000000004</v>
      </c>
      <c r="R34" s="40" t="str">
        <f>[41]멀리!$C$16</f>
        <v>최지우</v>
      </c>
      <c r="S34" s="41" t="str">
        <f>[41]멀리!$E$16</f>
        <v>홍성초</v>
      </c>
      <c r="T34" s="42">
        <f>[41]멀리!$F$16</f>
        <v>4.0599999999999996</v>
      </c>
      <c r="U34" s="40" t="str">
        <f>[41]멀리!$C$17</f>
        <v>임현아</v>
      </c>
      <c r="V34" s="41" t="str">
        <f>[41]멀리!$E$17</f>
        <v>광양북초</v>
      </c>
      <c r="W34" s="42">
        <f>[41]멀리!$F$17</f>
        <v>3.99</v>
      </c>
      <c r="X34" s="40" t="str">
        <f>[41]멀리!$C$18</f>
        <v>권주영</v>
      </c>
      <c r="Y34" s="41" t="str">
        <f>[41]멀리!$E$18</f>
        <v>광양북초</v>
      </c>
      <c r="Z34" s="42">
        <f>[41]멀리!$F$18</f>
        <v>3.87</v>
      </c>
    </row>
    <row r="35" spans="1:29" s="51" customFormat="1" ht="13.5" customHeight="1">
      <c r="A35" s="131"/>
      <c r="B35" s="14" t="s">
        <v>103</v>
      </c>
      <c r="C35" s="62"/>
      <c r="D35" s="138" t="str">
        <f>[41]멀리!$G$11</f>
        <v>1.4</v>
      </c>
      <c r="E35" s="139"/>
      <c r="F35" s="140"/>
      <c r="G35" s="138" t="str">
        <f>[41]멀리!$G$12</f>
        <v>-1.6</v>
      </c>
      <c r="H35" s="139"/>
      <c r="I35" s="140"/>
      <c r="J35" s="138" t="str">
        <f>[41]멀리!$G$13</f>
        <v>5.1</v>
      </c>
      <c r="K35" s="141" t="s">
        <v>111</v>
      </c>
      <c r="L35" s="62"/>
      <c r="M35" s="138" t="str">
        <f>[41]멀리!$G$14</f>
        <v>2.6</v>
      </c>
      <c r="N35" s="141" t="s">
        <v>111</v>
      </c>
      <c r="O35" s="43"/>
      <c r="P35" s="138" t="str">
        <f>[41]멀리!$G$15</f>
        <v>3.8</v>
      </c>
      <c r="Q35" s="141" t="s">
        <v>111</v>
      </c>
      <c r="R35" s="43"/>
      <c r="S35" s="138" t="str">
        <f>[41]멀리!$G$16</f>
        <v>-2.7</v>
      </c>
      <c r="T35" s="139"/>
      <c r="U35" s="142"/>
      <c r="V35" s="138" t="str">
        <f>[41]멀리!$G$17</f>
        <v>2.3</v>
      </c>
      <c r="W35" s="141" t="s">
        <v>111</v>
      </c>
      <c r="X35" s="43"/>
      <c r="Y35" s="138" t="str">
        <f>[41]멀리!$G$18</f>
        <v>1.6</v>
      </c>
      <c r="Z35" s="139"/>
    </row>
    <row r="36" spans="1:29" s="51" customFormat="1" ht="13.5" customHeight="1">
      <c r="A36" s="135">
        <v>3</v>
      </c>
      <c r="B36" s="16" t="s">
        <v>112</v>
      </c>
      <c r="C36" s="40" t="str">
        <f>[41]포환!$C$11</f>
        <v>오지연</v>
      </c>
      <c r="D36" s="41" t="str">
        <f>[41]포환!$E$11</f>
        <v>경기내혜홀초</v>
      </c>
      <c r="E36" s="42">
        <f>[41]포환!$F$11</f>
        <v>10.68</v>
      </c>
      <c r="F36" s="40" t="str">
        <f>[41]포환!$C$12</f>
        <v>임채연</v>
      </c>
      <c r="G36" s="41" t="str">
        <f>[41]포환!$E$12</f>
        <v>충남홍남초</v>
      </c>
      <c r="H36" s="137">
        <f>[41]포환!$F$12</f>
        <v>8.66</v>
      </c>
      <c r="I36" s="40" t="str">
        <f>[41]포환!$C$13</f>
        <v>박수선</v>
      </c>
      <c r="J36" s="41" t="str">
        <f>[41]포환!$E$13</f>
        <v>전북고창남초</v>
      </c>
      <c r="K36" s="137">
        <f>[41]포환!$F$13</f>
        <v>8.3000000000000007</v>
      </c>
      <c r="L36" s="40" t="str">
        <f>[41]포환!$C$14</f>
        <v>김수진</v>
      </c>
      <c r="M36" s="41" t="str">
        <f>[41]포환!$E$14</f>
        <v>경기내혜홀초</v>
      </c>
      <c r="N36" s="42">
        <f>[41]포환!$F$14</f>
        <v>7.57</v>
      </c>
      <c r="O36" s="40" t="str">
        <f>[41]포환!$C$15</f>
        <v>임현아</v>
      </c>
      <c r="P36" s="41" t="str">
        <f>[41]포환!$E$15</f>
        <v>경기금정초</v>
      </c>
      <c r="Q36" s="137">
        <f>[41]포환!$F$15</f>
        <v>7.3</v>
      </c>
      <c r="R36" s="40" t="str">
        <f>[41]포환!$C$16</f>
        <v>우지민</v>
      </c>
      <c r="S36" s="41" t="str">
        <f>[41]포환!$E$16</f>
        <v>경기금정초</v>
      </c>
      <c r="T36" s="42">
        <f>[41]포환!$F$16</f>
        <v>5.07</v>
      </c>
      <c r="U36" s="40"/>
      <c r="V36" s="41"/>
      <c r="W36" s="42"/>
      <c r="X36" s="40"/>
      <c r="Y36" s="41"/>
      <c r="Z36" s="42"/>
    </row>
    <row r="37" spans="1:29" s="51" customFormat="1" ht="13.5" customHeight="1">
      <c r="A37" s="131">
        <v>3</v>
      </c>
      <c r="B37" s="15" t="s">
        <v>113</v>
      </c>
      <c r="C37" s="40"/>
      <c r="D37" s="41" t="str">
        <f>[42]결승기록지!$E$11</f>
        <v>중곡초</v>
      </c>
      <c r="E37" s="42" t="str">
        <f>[42]결승기록지!$F$11</f>
        <v>59.11</v>
      </c>
      <c r="F37" s="40"/>
      <c r="G37" s="41" t="str">
        <f>[42]결승기록지!$E$12</f>
        <v>전남벌교초</v>
      </c>
      <c r="H37" s="42" t="str">
        <f>[42]결승기록지!$F$12</f>
        <v>1:03.30</v>
      </c>
      <c r="I37" s="40"/>
      <c r="J37" s="41"/>
      <c r="K37" s="42"/>
      <c r="L37" s="40"/>
      <c r="M37" s="41"/>
      <c r="N37" s="42"/>
      <c r="O37" s="40"/>
      <c r="P37" s="41"/>
      <c r="Q37" s="42"/>
      <c r="R37" s="40"/>
      <c r="S37" s="41"/>
      <c r="T37" s="42"/>
      <c r="U37" s="40"/>
      <c r="V37" s="41"/>
      <c r="W37" s="42"/>
      <c r="X37" s="40"/>
      <c r="Y37" s="41"/>
      <c r="Z37" s="42"/>
    </row>
    <row r="38" spans="1:29" s="51" customFormat="1" ht="13.5" customHeight="1">
      <c r="A38" s="131"/>
      <c r="B38" s="14"/>
      <c r="C38" s="113" t="str">
        <f>[42]결승기록지!$C$11</f>
        <v>최수수 정유지 서아름 오은채</v>
      </c>
      <c r="D38" s="114"/>
      <c r="E38" s="115"/>
      <c r="F38" s="113" t="str">
        <f>[42]결승기록지!$C$12</f>
        <v>이진이 조혜원 김서희 한재유</v>
      </c>
      <c r="G38" s="114"/>
      <c r="H38" s="115"/>
      <c r="I38" s="113"/>
      <c r="J38" s="114"/>
      <c r="K38" s="115"/>
      <c r="L38" s="113"/>
      <c r="M38" s="114"/>
      <c r="N38" s="115"/>
      <c r="O38" s="113"/>
      <c r="P38" s="114"/>
      <c r="Q38" s="115"/>
      <c r="R38" s="113"/>
      <c r="S38" s="114"/>
      <c r="T38" s="115"/>
      <c r="U38" s="113"/>
      <c r="V38" s="114"/>
      <c r="W38" s="115"/>
      <c r="X38" s="113"/>
      <c r="Y38" s="114"/>
      <c r="Z38" s="115"/>
    </row>
    <row r="39" spans="1:29" s="51" customFormat="1" ht="13.5" customHeight="1">
      <c r="A39" s="65"/>
      <c r="B39" s="39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9" s="9" customFormat="1" ht="14.25" customHeight="1">
      <c r="A40" s="68"/>
      <c r="B40" s="11" t="s">
        <v>131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9">
      <c r="A41" s="68"/>
    </row>
    <row r="42" spans="1:29">
      <c r="A42" s="68"/>
    </row>
  </sheetData>
  <mergeCells count="34">
    <mergeCell ref="I38:K38"/>
    <mergeCell ref="L38:N38"/>
    <mergeCell ref="O38:Q38"/>
    <mergeCell ref="R38:T38"/>
    <mergeCell ref="U38:W38"/>
    <mergeCell ref="X38:Z38"/>
    <mergeCell ref="A28:A29"/>
    <mergeCell ref="A30:A31"/>
    <mergeCell ref="A34:A35"/>
    <mergeCell ref="A37:A38"/>
    <mergeCell ref="C38:E38"/>
    <mergeCell ref="F38:H38"/>
    <mergeCell ref="R20:T20"/>
    <mergeCell ref="U20:W20"/>
    <mergeCell ref="X20:Z20"/>
    <mergeCell ref="B22:C22"/>
    <mergeCell ref="F22:S22"/>
    <mergeCell ref="A26:A27"/>
    <mergeCell ref="A14:A15"/>
    <mergeCell ref="L15:N15"/>
    <mergeCell ref="O15:Q15"/>
    <mergeCell ref="A16:A17"/>
    <mergeCell ref="A19:A20"/>
    <mergeCell ref="C20:E20"/>
    <mergeCell ref="F20:H20"/>
    <mergeCell ref="I20:K20"/>
    <mergeCell ref="L20:N20"/>
    <mergeCell ref="O20:Q20"/>
    <mergeCell ref="E2:T2"/>
    <mergeCell ref="B3:C3"/>
    <mergeCell ref="F3:S3"/>
    <mergeCell ref="A7:A8"/>
    <mergeCell ref="A9:A10"/>
    <mergeCell ref="A11:A12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36"/>
  <sheetViews>
    <sheetView showGridLines="0" view="pageBreakPreview" zoomScale="150" zoomScaleSheetLayoutView="150" workbookViewId="0">
      <selection activeCell="E2" sqref="E2:T2"/>
    </sheetView>
  </sheetViews>
  <sheetFormatPr defaultRowHeight="13.5"/>
  <cols>
    <col min="1" max="1" width="2.33203125" style="67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66"/>
    </row>
    <row r="2" spans="1:26" s="9" customFormat="1" ht="45" customHeight="1" thickBot="1">
      <c r="A2" s="66"/>
      <c r="B2" s="10"/>
      <c r="C2" s="10"/>
      <c r="D2" s="10"/>
      <c r="E2" s="117" t="s">
        <v>87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59" t="s">
        <v>84</v>
      </c>
      <c r="V2" s="59"/>
      <c r="W2" s="59"/>
      <c r="X2" s="59"/>
      <c r="Y2" s="59"/>
      <c r="Z2" s="59"/>
    </row>
    <row r="3" spans="1:26" s="9" customFormat="1" ht="14.25" thickTop="1">
      <c r="A3" s="67"/>
      <c r="B3" s="120" t="s">
        <v>14</v>
      </c>
      <c r="C3" s="120"/>
      <c r="D3" s="10"/>
      <c r="E3" s="10"/>
      <c r="F3" s="119" t="s">
        <v>88</v>
      </c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0</v>
      </c>
      <c r="C5" s="2"/>
      <c r="D5" s="3" t="s">
        <v>2</v>
      </c>
      <c r="E5" s="4"/>
      <c r="F5" s="2"/>
      <c r="G5" s="3" t="s">
        <v>3</v>
      </c>
      <c r="H5" s="4"/>
      <c r="I5" s="2"/>
      <c r="J5" s="3" t="s">
        <v>4</v>
      </c>
      <c r="K5" s="4"/>
      <c r="L5" s="2"/>
      <c r="M5" s="3" t="s">
        <v>5</v>
      </c>
      <c r="N5" s="4"/>
      <c r="O5" s="2"/>
      <c r="P5" s="3" t="s">
        <v>6</v>
      </c>
      <c r="Q5" s="4"/>
      <c r="R5" s="2"/>
      <c r="S5" s="3" t="s">
        <v>7</v>
      </c>
      <c r="T5" s="4"/>
      <c r="U5" s="2"/>
      <c r="V5" s="3" t="s">
        <v>8</v>
      </c>
      <c r="W5" s="4"/>
      <c r="X5" s="2"/>
      <c r="Y5" s="3" t="s">
        <v>9</v>
      </c>
      <c r="Z5" s="4"/>
    </row>
    <row r="6" spans="1:26" ht="14.25" thickBot="1">
      <c r="A6" s="68"/>
      <c r="B6" s="6" t="s">
        <v>1</v>
      </c>
      <c r="C6" s="5" t="s">
        <v>10</v>
      </c>
      <c r="D6" s="5" t="s">
        <v>11</v>
      </c>
      <c r="E6" s="5" t="s">
        <v>12</v>
      </c>
      <c r="F6" s="5" t="s">
        <v>10</v>
      </c>
      <c r="G6" s="5" t="s">
        <v>11</v>
      </c>
      <c r="H6" s="5" t="s">
        <v>12</v>
      </c>
      <c r="I6" s="5" t="s">
        <v>10</v>
      </c>
      <c r="J6" s="5" t="s">
        <v>11</v>
      </c>
      <c r="K6" s="5" t="s">
        <v>12</v>
      </c>
      <c r="L6" s="5" t="s">
        <v>10</v>
      </c>
      <c r="M6" s="5" t="s">
        <v>11</v>
      </c>
      <c r="N6" s="5" t="s">
        <v>12</v>
      </c>
      <c r="O6" s="5" t="s">
        <v>10</v>
      </c>
      <c r="P6" s="5" t="s">
        <v>11</v>
      </c>
      <c r="Q6" s="5" t="s">
        <v>12</v>
      </c>
      <c r="R6" s="5" t="s">
        <v>10</v>
      </c>
      <c r="S6" s="5" t="s">
        <v>11</v>
      </c>
      <c r="T6" s="5" t="s">
        <v>12</v>
      </c>
      <c r="U6" s="5" t="s">
        <v>10</v>
      </c>
      <c r="V6" s="5" t="s">
        <v>11</v>
      </c>
      <c r="W6" s="5" t="s">
        <v>12</v>
      </c>
      <c r="X6" s="5" t="s">
        <v>10</v>
      </c>
      <c r="Y6" s="5" t="s">
        <v>11</v>
      </c>
      <c r="Z6" s="5" t="s">
        <v>12</v>
      </c>
    </row>
    <row r="7" spans="1:26" s="51" customFormat="1" ht="13.5" customHeight="1" thickTop="1">
      <c r="A7" s="112">
        <v>1</v>
      </c>
      <c r="B7" s="13" t="s">
        <v>77</v>
      </c>
      <c r="C7" s="91" t="str">
        <f>[1]결승기록지!$C$11</f>
        <v>정도영</v>
      </c>
      <c r="D7" s="92" t="str">
        <f>[1]결승기록지!$E$11</f>
        <v>안동길주중</v>
      </c>
      <c r="E7" s="28" t="str">
        <f>[1]결승기록지!$F$11</f>
        <v>11.13</v>
      </c>
      <c r="F7" s="26" t="str">
        <f>[1]결승기록지!$C$12</f>
        <v>이시몬</v>
      </c>
      <c r="G7" s="27" t="str">
        <f>[1]결승기록지!$E$12</f>
        <v>경기체육중</v>
      </c>
      <c r="H7" s="28" t="str">
        <f>[1]결승기록지!$F$12</f>
        <v>11.35</v>
      </c>
      <c r="I7" s="26" t="str">
        <f>[1]결승기록지!$C$13</f>
        <v>강대관</v>
      </c>
      <c r="J7" s="27" t="str">
        <f>[1]결승기록지!$E$13</f>
        <v>인천당하중</v>
      </c>
      <c r="K7" s="28" t="str">
        <f>[1]결승기록지!$F$13</f>
        <v>11.40</v>
      </c>
      <c r="L7" s="26" t="str">
        <f>[1]결승기록지!$C$14</f>
        <v>정인성</v>
      </c>
      <c r="M7" s="27" t="str">
        <f>[1]결승기록지!$E$14</f>
        <v>강원체육중</v>
      </c>
      <c r="N7" s="28" t="str">
        <f>[1]결승기록지!$F$14</f>
        <v>11.40</v>
      </c>
      <c r="O7" s="26" t="str">
        <f>[1]결승기록지!$C$15</f>
        <v>서민혁</v>
      </c>
      <c r="P7" s="27" t="str">
        <f>[1]결승기록지!$E$15</f>
        <v>경기시곡중</v>
      </c>
      <c r="Q7" s="28" t="str">
        <f>[1]결승기록지!$F$15</f>
        <v>11.41</v>
      </c>
      <c r="R7" s="26" t="str">
        <f>[1]결승기록지!$C$16</f>
        <v>안성우</v>
      </c>
      <c r="S7" s="27" t="str">
        <f>[1]결승기록지!$E$16</f>
        <v>익산어양중</v>
      </c>
      <c r="T7" s="28" t="str">
        <f>[1]결승기록지!$F$16</f>
        <v>11.60</v>
      </c>
      <c r="U7" s="26" t="str">
        <f>[1]결승기록지!$C$17</f>
        <v>김동하</v>
      </c>
      <c r="V7" s="27" t="str">
        <f>[1]결승기록지!$E$17</f>
        <v>경기석우중</v>
      </c>
      <c r="W7" s="28" t="str">
        <f>[1]결승기록지!$F$17</f>
        <v>11.61</v>
      </c>
      <c r="X7" s="26" t="str">
        <f>[1]결승기록지!$C$18</f>
        <v>이주호</v>
      </c>
      <c r="Y7" s="27" t="str">
        <f>[1]결승기록지!$E$18</f>
        <v>충주중</v>
      </c>
      <c r="Z7" s="28" t="str">
        <f>[1]결승기록지!$F$18</f>
        <v>11.74</v>
      </c>
    </row>
    <row r="8" spans="1:26" s="51" customFormat="1" ht="13.5" customHeight="1">
      <c r="A8" s="112"/>
      <c r="B8" s="14" t="s">
        <v>13</v>
      </c>
      <c r="C8" s="43"/>
      <c r="D8" s="44" t="str">
        <f>[1]결승기록지!$G$8</f>
        <v>0.0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5"/>
    </row>
    <row r="9" spans="1:26" s="51" customFormat="1" ht="13.5" customHeight="1">
      <c r="A9" s="112">
        <v>2</v>
      </c>
      <c r="B9" s="15" t="s">
        <v>78</v>
      </c>
      <c r="C9" s="40" t="str">
        <f>[2]결승기록지!$C$11</f>
        <v>하도연</v>
      </c>
      <c r="D9" s="41" t="str">
        <f>[2]결승기록지!$E$11</f>
        <v>대흥중</v>
      </c>
      <c r="E9" s="42" t="str">
        <f>[2]결승기록지!$F$11</f>
        <v>22.75</v>
      </c>
      <c r="F9" s="40" t="str">
        <f>[2]결승기록지!$C$12</f>
        <v>이시몬</v>
      </c>
      <c r="G9" s="41" t="str">
        <f>[2]결승기록지!$E$12</f>
        <v>경기체육중</v>
      </c>
      <c r="H9" s="42" t="str">
        <f>[2]결승기록지!$F$12</f>
        <v>22.97</v>
      </c>
      <c r="I9" s="40" t="str">
        <f>[2]결승기록지!$C$13</f>
        <v>서민혁</v>
      </c>
      <c r="J9" s="41" t="str">
        <f>[2]결승기록지!$E$13</f>
        <v>경기시곡중</v>
      </c>
      <c r="K9" s="42" t="str">
        <f>[2]결승기록지!$F$13</f>
        <v>23.11</v>
      </c>
      <c r="L9" s="40" t="str">
        <f>[2]결승기록지!$C$14</f>
        <v>최성열</v>
      </c>
      <c r="M9" s="41" t="str">
        <f>[2]결승기록지!$E$14</f>
        <v>청양중</v>
      </c>
      <c r="N9" s="42" t="str">
        <f>[2]결승기록지!$F$14</f>
        <v>23.48</v>
      </c>
      <c r="O9" s="40" t="str">
        <f>[2]결승기록지!$C$15</f>
        <v>주동윤</v>
      </c>
      <c r="P9" s="41" t="str">
        <f>[2]결승기록지!$E$15</f>
        <v>월촌중</v>
      </c>
      <c r="Q9" s="42" t="str">
        <f>[2]결승기록지!$F$15</f>
        <v>23.97</v>
      </c>
      <c r="R9" s="40"/>
      <c r="S9" s="41"/>
      <c r="T9" s="42"/>
      <c r="U9" s="40"/>
      <c r="V9" s="41"/>
      <c r="W9" s="42"/>
      <c r="X9" s="40"/>
      <c r="Y9" s="41"/>
      <c r="Z9" s="42"/>
    </row>
    <row r="10" spans="1:26" s="51" customFormat="1" ht="13.5" customHeight="1">
      <c r="A10" s="112"/>
      <c r="B10" s="14" t="s">
        <v>13</v>
      </c>
      <c r="C10" s="43"/>
      <c r="D10" s="44" t="str">
        <f>[2]결승기록지!$G$8</f>
        <v>0.8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5"/>
    </row>
    <row r="11" spans="1:26" s="51" customFormat="1" ht="13.5" customHeight="1">
      <c r="A11" s="65">
        <v>3</v>
      </c>
      <c r="B11" s="16" t="s">
        <v>44</v>
      </c>
      <c r="C11" s="33" t="str">
        <f>[3]결승기록지!$C$11</f>
        <v>이도하</v>
      </c>
      <c r="D11" s="34" t="str">
        <f>[3]결승기록지!$E$11</f>
        <v>경기문산수억중</v>
      </c>
      <c r="E11" s="35" t="s">
        <v>95</v>
      </c>
      <c r="F11" s="33" t="str">
        <f>[3]결승기록지!$C$12</f>
        <v>박정한</v>
      </c>
      <c r="G11" s="81" t="str">
        <f>[3]결승기록지!$E$12</f>
        <v>경기체육중</v>
      </c>
      <c r="H11" s="34" t="str">
        <f>[3]결승기록지!$F$12</f>
        <v>50.98</v>
      </c>
      <c r="I11" s="33" t="str">
        <f>[3]결승기록지!$C$13</f>
        <v>주동윤</v>
      </c>
      <c r="J11" s="34" t="str">
        <f>[3]결승기록지!$E$13</f>
        <v>월촌중</v>
      </c>
      <c r="K11" s="35" t="str">
        <f>[3]결승기록지!$F$13</f>
        <v>51.38</v>
      </c>
      <c r="L11" s="33" t="str">
        <f>[3]결승기록지!$C$14</f>
        <v>이경재</v>
      </c>
      <c r="M11" s="34" t="str">
        <f>[3]결승기록지!$E$14</f>
        <v>남원중</v>
      </c>
      <c r="N11" s="35" t="str">
        <f>[3]결승기록지!$F$14</f>
        <v>51.69</v>
      </c>
      <c r="O11" s="33" t="str">
        <f>[3]결승기록지!$C$15</f>
        <v>장준</v>
      </c>
      <c r="P11" s="34" t="str">
        <f>[3]결승기록지!$E$15</f>
        <v>대구체육중</v>
      </c>
      <c r="Q11" s="35" t="str">
        <f>[3]결승기록지!$F$15</f>
        <v>54.03</v>
      </c>
      <c r="R11" s="33" t="str">
        <f>[3]결승기록지!$C$16</f>
        <v>강민수</v>
      </c>
      <c r="S11" s="34" t="str">
        <f>[3]결승기록지!$E$16</f>
        <v>거제중앙중</v>
      </c>
      <c r="T11" s="35" t="str">
        <f>[3]결승기록지!$F$16</f>
        <v>54.28</v>
      </c>
      <c r="U11" s="33" t="str">
        <f>[3]결승기록지!$C$17</f>
        <v>이돈길</v>
      </c>
      <c r="V11" s="34" t="str">
        <f>[3]결승기록지!$E$17</f>
        <v>한산중</v>
      </c>
      <c r="W11" s="35" t="str">
        <f>[3]결승기록지!$F$17</f>
        <v>54.33</v>
      </c>
      <c r="X11" s="33" t="str">
        <f>[3]결승기록지!$C$18</f>
        <v>김지우</v>
      </c>
      <c r="Y11" s="34" t="str">
        <f>[3]결승기록지!$E$18</f>
        <v>부산체육중</v>
      </c>
      <c r="Z11" s="35" t="str">
        <f>[3]결승기록지!$F$18</f>
        <v>54.39</v>
      </c>
    </row>
    <row r="12" spans="1:26" s="51" customFormat="1" ht="13.5" customHeight="1">
      <c r="A12" s="65">
        <v>4</v>
      </c>
      <c r="B12" s="16" t="s">
        <v>79</v>
      </c>
      <c r="C12" s="18" t="str">
        <f>[4]결승기록지!$C$11</f>
        <v>박정한</v>
      </c>
      <c r="D12" s="19" t="str">
        <f>[4]결승기록지!$E$11</f>
        <v>경기체육중</v>
      </c>
      <c r="E12" s="80" t="str">
        <f>[4]결승기록지!$F$11</f>
        <v>2:02.17</v>
      </c>
      <c r="F12" s="18" t="str">
        <f>[4]결승기록지!$C$12</f>
        <v>김진태</v>
      </c>
      <c r="G12" s="19" t="str">
        <f>[4]결승기록지!$E$12</f>
        <v>이리동중</v>
      </c>
      <c r="H12" s="80" t="str">
        <f>[4]결승기록지!$F$12</f>
        <v>2:02.55</v>
      </c>
      <c r="I12" s="18" t="str">
        <f>[4]결승기록지!$C$13</f>
        <v>성재준</v>
      </c>
      <c r="J12" s="19" t="str">
        <f>[4]결승기록지!$E$13</f>
        <v>경기산본중</v>
      </c>
      <c r="K12" s="80" t="str">
        <f>[4]결승기록지!$F$13</f>
        <v>2:03.22</v>
      </c>
      <c r="L12" s="18" t="str">
        <f>[4]결승기록지!$C$14</f>
        <v>변서윤</v>
      </c>
      <c r="M12" s="19" t="str">
        <f>[4]결승기록지!$E$14</f>
        <v>거창중</v>
      </c>
      <c r="N12" s="80" t="str">
        <f>[4]결승기록지!$F$14</f>
        <v>2:03.67</v>
      </c>
      <c r="O12" s="18" t="str">
        <f>[4]결승기록지!$C$15</f>
        <v>김근형</v>
      </c>
      <c r="P12" s="19" t="str">
        <f>[4]결승기록지!$E$15</f>
        <v>대구체육중</v>
      </c>
      <c r="Q12" s="80" t="str">
        <f>[4]결승기록지!$F$15</f>
        <v>2:07.80</v>
      </c>
      <c r="R12" s="18" t="str">
        <f>[4]결승기록지!$C$16</f>
        <v>홍진표</v>
      </c>
      <c r="S12" s="19" t="str">
        <f>[4]결승기록지!$E$16</f>
        <v>영동중</v>
      </c>
      <c r="T12" s="80" t="str">
        <f>[4]결승기록지!$F$16</f>
        <v>2:10.65</v>
      </c>
      <c r="U12" s="18" t="str">
        <f>[4]결승기록지!$C$17</f>
        <v>현솔호</v>
      </c>
      <c r="V12" s="19" t="str">
        <f>[4]결승기록지!$E$17</f>
        <v>청주동중</v>
      </c>
      <c r="W12" s="80" t="str">
        <f>[4]결승기록지!$F$17</f>
        <v>2:12.15</v>
      </c>
      <c r="X12" s="18" t="str">
        <f>[4]결승기록지!$C$18</f>
        <v>이현서</v>
      </c>
      <c r="Y12" s="19" t="str">
        <f>[4]결승기록지!$E$18</f>
        <v>강릉율곡중</v>
      </c>
      <c r="Z12" s="80" t="str">
        <f>[4]결승기록지!$F$18</f>
        <v>2:13.92</v>
      </c>
    </row>
    <row r="13" spans="1:26" s="51" customFormat="1" ht="13.5" customHeight="1">
      <c r="A13" s="65">
        <v>2</v>
      </c>
      <c r="B13" s="16" t="s">
        <v>80</v>
      </c>
      <c r="C13" s="64" t="str">
        <f>[5]결승기록지!$C$11</f>
        <v>오성일</v>
      </c>
      <c r="D13" s="50" t="str">
        <f>[5]결승기록지!$E$11</f>
        <v>배문중</v>
      </c>
      <c r="E13" s="79" t="str">
        <f>[5]결승기록지!$F$11</f>
        <v>4:08.37</v>
      </c>
      <c r="F13" s="18" t="str">
        <f>[5]결승기록지!$C$12</f>
        <v>신용민</v>
      </c>
      <c r="G13" s="19" t="str">
        <f>[5]결승기록지!$E$12</f>
        <v>배문중</v>
      </c>
      <c r="H13" s="80" t="str">
        <f>[5]결승기록지!$F$12</f>
        <v>4:10.18</v>
      </c>
      <c r="I13" s="18" t="str">
        <f>[5]결승기록지!$C$13</f>
        <v>이재웅</v>
      </c>
      <c r="J13" s="19" t="str">
        <f>[5]결승기록지!$E$13</f>
        <v>영동중</v>
      </c>
      <c r="K13" s="80" t="str">
        <f>[5]결승기록지!$F$13</f>
        <v>4:10.87</v>
      </c>
      <c r="L13" s="18" t="str">
        <f>[5]결승기록지!$C$14</f>
        <v>김진태</v>
      </c>
      <c r="M13" s="19" t="str">
        <f>[5]결승기록지!$E$14</f>
        <v>이리동중</v>
      </c>
      <c r="N13" s="80" t="str">
        <f>[5]결승기록지!$F$14</f>
        <v>4:12.16</v>
      </c>
      <c r="O13" s="18" t="str">
        <f>[5]결승기록지!$C$15</f>
        <v>진기준</v>
      </c>
      <c r="P13" s="19" t="str">
        <f>[5]결승기록지!$E$15</f>
        <v>반곡중</v>
      </c>
      <c r="Q13" s="80" t="str">
        <f>[5]결승기록지!$F$15</f>
        <v>4:14:33</v>
      </c>
      <c r="R13" s="18" t="str">
        <f>[5]결승기록지!$C$16</f>
        <v>우현민</v>
      </c>
      <c r="S13" s="19" t="str">
        <f>[5]결승기록지!$E$16</f>
        <v>남산중</v>
      </c>
      <c r="T13" s="80" t="str">
        <f>[5]결승기록지!$F$16</f>
        <v>4:14:39</v>
      </c>
      <c r="U13" s="18" t="str">
        <f>[5]결승기록지!$C$17</f>
        <v>조민혁</v>
      </c>
      <c r="V13" s="19" t="str">
        <f>[5]결승기록지!$E$17</f>
        <v>전남체육중</v>
      </c>
      <c r="W13" s="80" t="str">
        <f>[5]결승기록지!$F$17</f>
        <v>4:15.42</v>
      </c>
      <c r="X13" s="18" t="str">
        <f>[5]결승기록지!$C$18</f>
        <v>장준표</v>
      </c>
      <c r="Y13" s="19" t="str">
        <f>[5]결승기록지!$E$18</f>
        <v>내동중</v>
      </c>
      <c r="Z13" s="80" t="str">
        <f>[5]결승기록지!$F$18</f>
        <v>4:18.79</v>
      </c>
    </row>
    <row r="14" spans="1:26" s="51" customFormat="1" ht="13.5" customHeight="1">
      <c r="A14" s="65">
        <v>4</v>
      </c>
      <c r="B14" s="16" t="s">
        <v>67</v>
      </c>
      <c r="C14" s="18" t="str">
        <f>[6]결승기록지!$C$11</f>
        <v>이재웅</v>
      </c>
      <c r="D14" s="19" t="str">
        <f>[6]결승기록지!$E$11</f>
        <v>영동중</v>
      </c>
      <c r="E14" s="20" t="str">
        <f>[6]결승기록지!$F$11</f>
        <v>8:58.23</v>
      </c>
      <c r="F14" s="18" t="str">
        <f>[6]결승기록지!$C$12</f>
        <v>신용민</v>
      </c>
      <c r="G14" s="19" t="str">
        <f>[6]결승기록지!$E$12</f>
        <v>배문중</v>
      </c>
      <c r="H14" s="20" t="str">
        <f>[6]결승기록지!$F$12</f>
        <v>8:58.27</v>
      </c>
      <c r="I14" s="18" t="str">
        <f>[6]결승기록지!$C$13</f>
        <v>오성일</v>
      </c>
      <c r="J14" s="19" t="str">
        <f>[6]결승기록지!$E$13</f>
        <v>배문중</v>
      </c>
      <c r="K14" s="20" t="str">
        <f>[6]결승기록지!$F$13</f>
        <v>9:00.98</v>
      </c>
      <c r="L14" s="18" t="str">
        <f>[6]결승기록지!$C$14</f>
        <v>임태운</v>
      </c>
      <c r="M14" s="19" t="str">
        <f>[6]결승기록지!$E$14</f>
        <v>배문중</v>
      </c>
      <c r="N14" s="20" t="str">
        <f>[6]결승기록지!$F$14</f>
        <v>9:14.98</v>
      </c>
      <c r="O14" s="18" t="str">
        <f>[6]결승기록지!$C$15</f>
        <v>진기준</v>
      </c>
      <c r="P14" s="19" t="str">
        <f>[6]결승기록지!$E$15</f>
        <v>반곡중</v>
      </c>
      <c r="Q14" s="20" t="str">
        <f>[6]결승기록지!$F$15</f>
        <v>9:16.49</v>
      </c>
      <c r="R14" s="18" t="str">
        <f>[6]결승기록지!$C$16</f>
        <v>박세민</v>
      </c>
      <c r="S14" s="19" t="str">
        <f>[6]결승기록지!$E$16</f>
        <v>대구체육중</v>
      </c>
      <c r="T14" s="20" t="str">
        <f>[6]결승기록지!$F$16</f>
        <v>9:16.99</v>
      </c>
      <c r="U14" s="18" t="str">
        <f>[6]결승기록지!$C$17</f>
        <v>우현민</v>
      </c>
      <c r="V14" s="19" t="str">
        <f>[6]결승기록지!$E$17</f>
        <v>남산중</v>
      </c>
      <c r="W14" s="20" t="str">
        <f>[6]결승기록지!$F$17</f>
        <v>9:20.72</v>
      </c>
      <c r="X14" s="18" t="str">
        <f>[6]결승기록지!$C$18</f>
        <v>조민혁</v>
      </c>
      <c r="Y14" s="19" t="str">
        <f>[6]결승기록지!$E$18</f>
        <v>전남체육중</v>
      </c>
      <c r="Z14" s="20" t="str">
        <f>[6]결승기록지!$F$18</f>
        <v>9:30.69</v>
      </c>
    </row>
    <row r="15" spans="1:26" s="51" customFormat="1" ht="13.5" customHeight="1">
      <c r="A15" s="112">
        <v>2</v>
      </c>
      <c r="B15" s="15" t="s">
        <v>45</v>
      </c>
      <c r="C15" s="21" t="str">
        <f>[7]결승기록지!$C$11</f>
        <v>이영석</v>
      </c>
      <c r="D15" s="22" t="str">
        <f>[7]결승기록지!$E$11</f>
        <v>제주중</v>
      </c>
      <c r="E15" s="23" t="str">
        <f>[7]결승기록지!$F$11</f>
        <v>15.41</v>
      </c>
      <c r="F15" s="21" t="str">
        <f>[7]결승기록지!$C$12</f>
        <v>신동호</v>
      </c>
      <c r="G15" s="22" t="str">
        <f>[7]결승기록지!$E$12</f>
        <v>대전체육중</v>
      </c>
      <c r="H15" s="23" t="str">
        <f>[7]결승기록지!$F$12</f>
        <v>15.83</v>
      </c>
      <c r="I15" s="21" t="str">
        <f>[7]결승기록지!$C$13</f>
        <v>전용하</v>
      </c>
      <c r="J15" s="22" t="str">
        <f>[7]결승기록지!$E$13</f>
        <v>경북체육중</v>
      </c>
      <c r="K15" s="23" t="str">
        <f>[7]결승기록지!$F$13</f>
        <v>15.89</v>
      </c>
      <c r="L15" s="21" t="str">
        <f>[7]결승기록지!$C$14</f>
        <v>오경민</v>
      </c>
      <c r="M15" s="22" t="str">
        <f>[7]결승기록지!$E$14</f>
        <v>전남체육중</v>
      </c>
      <c r="N15" s="23" t="str">
        <f>[7]결승기록지!$F$14</f>
        <v>15.99</v>
      </c>
      <c r="O15" s="21" t="str">
        <f>[7]결승기록지!$C$15</f>
        <v>서현수</v>
      </c>
      <c r="P15" s="22" t="str">
        <f>[7]결승기록지!$E$15</f>
        <v>동명중</v>
      </c>
      <c r="Q15" s="23" t="str">
        <f>[7]결승기록지!$F$15</f>
        <v>16.16</v>
      </c>
      <c r="R15" s="21" t="str">
        <f>[7]결승기록지!$C$16</f>
        <v>김우혁</v>
      </c>
      <c r="S15" s="22" t="str">
        <f>[7]결승기록지!$E$16</f>
        <v>울산스포츠과학중</v>
      </c>
      <c r="T15" s="23" t="str">
        <f>[7]결승기록지!$F$16</f>
        <v>16.73</v>
      </c>
      <c r="U15" s="21"/>
      <c r="V15" s="22"/>
      <c r="W15" s="23"/>
      <c r="X15" s="21"/>
      <c r="Y15" s="22"/>
      <c r="Z15" s="23"/>
    </row>
    <row r="16" spans="1:26" s="51" customFormat="1" ht="13.5" customHeight="1">
      <c r="A16" s="112"/>
      <c r="B16" s="14" t="s">
        <v>13</v>
      </c>
      <c r="C16" s="43"/>
      <c r="D16" s="44" t="str">
        <f>[7]결승기록지!$G$8</f>
        <v>-2.3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5"/>
    </row>
    <row r="17" spans="1:29" s="51" customFormat="1" ht="13.5" customHeight="1">
      <c r="A17" s="65">
        <v>4</v>
      </c>
      <c r="B17" s="17" t="s">
        <v>15</v>
      </c>
      <c r="C17" s="40" t="str">
        <f>[8]결승기록지!$C$11</f>
        <v>김동영</v>
      </c>
      <c r="D17" s="41" t="str">
        <f>[8]결승기록지!$E$11</f>
        <v>동주중</v>
      </c>
      <c r="E17" s="42" t="str">
        <f>[8]결승기록지!$F$11</f>
        <v>22:35.30</v>
      </c>
      <c r="F17" s="40" t="str">
        <f>[8]결승기록지!$C$12</f>
        <v>장재후</v>
      </c>
      <c r="G17" s="41" t="str">
        <f>[8]결승기록지!$E$12</f>
        <v>태안중</v>
      </c>
      <c r="H17" s="42" t="str">
        <f>[8]결승기록지!$F$12</f>
        <v>22:41.26</v>
      </c>
      <c r="I17" s="40" t="str">
        <f>[8]결승기록지!$C$13</f>
        <v>김동근</v>
      </c>
      <c r="J17" s="41" t="str">
        <f>[8]결승기록지!$E$13</f>
        <v>경기소래중</v>
      </c>
      <c r="K17" s="42" t="str">
        <f>[8]결승기록지!$F$13</f>
        <v>22:56.48</v>
      </c>
      <c r="L17" s="40" t="str">
        <f>[8]결승기록지!$C$14</f>
        <v>문종현</v>
      </c>
      <c r="M17" s="41" t="str">
        <f>[8]결승기록지!$E$14</f>
        <v>경북체육중</v>
      </c>
      <c r="N17" s="42" t="str">
        <f>[8]결승기록지!$F$14</f>
        <v>23:02.09</v>
      </c>
      <c r="O17" s="40" t="str">
        <f>[8]결승기록지!$C$15</f>
        <v>최호영</v>
      </c>
      <c r="P17" s="41" t="str">
        <f>[8]결승기록지!$E$15</f>
        <v>익산어양중</v>
      </c>
      <c r="Q17" s="42" t="str">
        <f>[8]결승기록지!$F$15</f>
        <v>24:08.86</v>
      </c>
      <c r="R17" s="40" t="str">
        <f>[8]결승기록지!$C$16</f>
        <v>김진규</v>
      </c>
      <c r="S17" s="41" t="str">
        <f>[8]결승기록지!$E$16</f>
        <v>경기송내중앙중</v>
      </c>
      <c r="T17" s="42" t="str">
        <f>[8]결승기록지!$F$16</f>
        <v>24:16.30</v>
      </c>
      <c r="U17" s="40" t="str">
        <f>[8]결승기록지!$C$17</f>
        <v>이재환</v>
      </c>
      <c r="V17" s="41" t="str">
        <f>[8]결승기록지!$E$17</f>
        <v>동주중</v>
      </c>
      <c r="W17" s="42" t="str">
        <f>[8]결승기록지!$F$17</f>
        <v>24:29.96</v>
      </c>
      <c r="X17" s="40" t="str">
        <f>[8]결승기록지!$C$18</f>
        <v>모호빈</v>
      </c>
      <c r="Y17" s="41" t="str">
        <f>[8]결승기록지!$E$18</f>
        <v>남원중</v>
      </c>
      <c r="Z17" s="42" t="str">
        <f>[8]결승기록지!$F$18</f>
        <v>26:28.62</v>
      </c>
    </row>
    <row r="18" spans="1:29" s="51" customFormat="1" ht="13.5" customHeight="1">
      <c r="A18" s="112">
        <v>3</v>
      </c>
      <c r="B18" s="15" t="s">
        <v>70</v>
      </c>
      <c r="C18" s="40"/>
      <c r="D18" s="41" t="str">
        <f>[9]결승기록지!$E$11</f>
        <v>울산스포츠과학중</v>
      </c>
      <c r="E18" s="42" t="str">
        <f>[9]결승기록지!$F$11</f>
        <v>44.53</v>
      </c>
      <c r="F18" s="40"/>
      <c r="G18" s="41" t="str">
        <f>[9]결승기록지!$E$12</f>
        <v>익산어양중</v>
      </c>
      <c r="H18" s="42" t="str">
        <f>[9]결승기록지!$F$12</f>
        <v>45.51</v>
      </c>
      <c r="I18" s="40"/>
      <c r="J18" s="41" t="str">
        <f>[9]결승기록지!$E$13</f>
        <v>경기경수중</v>
      </c>
      <c r="K18" s="42" t="str">
        <f>[9]결승기록지!$F$13</f>
        <v>46.00</v>
      </c>
      <c r="L18" s="40"/>
      <c r="M18" s="41" t="str">
        <f>[9]결승기록지!$E$14</f>
        <v>월배중</v>
      </c>
      <c r="N18" s="42" t="str">
        <f>[9]결승기록지!$F$14</f>
        <v>46.82</v>
      </c>
      <c r="O18" s="40"/>
      <c r="P18" s="41" t="str">
        <f>[9]결승기록지!$E$15</f>
        <v>경기송운중</v>
      </c>
      <c r="Q18" s="42" t="str">
        <f>[9]결승기록지!$F$15</f>
        <v>47.47</v>
      </c>
      <c r="R18" s="40"/>
      <c r="S18" s="41" t="str">
        <f>[9]결승기록지!$E$16</f>
        <v>경기단원중</v>
      </c>
      <c r="T18" s="42" t="str">
        <f>[9]결승기록지!$F$16</f>
        <v>48.40</v>
      </c>
      <c r="U18" s="40"/>
      <c r="V18" s="41" t="str">
        <f>[9]결승기록지!$E$17</f>
        <v>인천남중</v>
      </c>
      <c r="W18" s="42" t="str">
        <f>[9]결승기록지!$F$17</f>
        <v>49.08</v>
      </c>
      <c r="X18" s="40"/>
      <c r="Y18" s="41"/>
      <c r="Z18" s="42"/>
    </row>
    <row r="19" spans="1:29" s="51" customFormat="1" ht="13.5" customHeight="1">
      <c r="A19" s="112"/>
      <c r="B19" s="14"/>
      <c r="C19" s="113" t="str">
        <f>[9]결승기록지!$C$11</f>
        <v>김현욱 김우혁 송지원 심지민</v>
      </c>
      <c r="D19" s="114"/>
      <c r="E19" s="115"/>
      <c r="F19" s="113" t="str">
        <f>[9]결승기록지!$C$12</f>
        <v>손정연 안성우 오현명 김현수</v>
      </c>
      <c r="G19" s="114"/>
      <c r="H19" s="115"/>
      <c r="I19" s="113" t="str">
        <f>[9]결승기록지!$C$13</f>
        <v>유제하 최하균 김인범 배건탁</v>
      </c>
      <c r="J19" s="114"/>
      <c r="K19" s="115"/>
      <c r="L19" s="113" t="str">
        <f>[9]결승기록지!$C$14</f>
        <v>이창민 박상욱 서형준 채종호</v>
      </c>
      <c r="M19" s="114"/>
      <c r="N19" s="115"/>
      <c r="O19" s="113" t="str">
        <f>[9]결승기록지!$C$15</f>
        <v>김대성 강진혁 김윤택 유재혁</v>
      </c>
      <c r="P19" s="114"/>
      <c r="Q19" s="115"/>
      <c r="R19" s="113" t="str">
        <f>[9]결승기록지!$C$16</f>
        <v>김주환 김세현 김태훈 이창윤</v>
      </c>
      <c r="S19" s="114"/>
      <c r="T19" s="115"/>
      <c r="U19" s="113" t="str">
        <f>[9]결승기록지!$C$17</f>
        <v>추현근 김준우 김신일 박성원</v>
      </c>
      <c r="V19" s="114"/>
      <c r="W19" s="115"/>
      <c r="X19" s="113"/>
      <c r="Y19" s="114"/>
      <c r="Z19" s="115"/>
    </row>
    <row r="20" spans="1:29" s="51" customFormat="1" ht="13.5" customHeight="1">
      <c r="A20" s="112">
        <v>4</v>
      </c>
      <c r="B20" s="15" t="s">
        <v>71</v>
      </c>
      <c r="C20" s="40"/>
      <c r="D20" s="41" t="str">
        <f>[10]결승기록지!$E$11</f>
        <v>경기체육중</v>
      </c>
      <c r="E20" s="42" t="str">
        <f>[10]결승기록지!$F$11</f>
        <v>3:34.93</v>
      </c>
      <c r="F20" s="40"/>
      <c r="G20" s="41" t="str">
        <f>[10]결승기록지!$E$12</f>
        <v>울산스포츠과학중</v>
      </c>
      <c r="H20" s="42" t="str">
        <f>[10]결승기록지!$F$12</f>
        <v>3:38.90</v>
      </c>
      <c r="I20" s="40"/>
      <c r="J20" s="41" t="str">
        <f>[10]결승기록지!$E$13</f>
        <v>월배중</v>
      </c>
      <c r="K20" s="42" t="str">
        <f>[10]결승기록지!$F$13</f>
        <v>3:41.12</v>
      </c>
      <c r="L20" s="40"/>
      <c r="M20" s="41" t="str">
        <f>[10]결승기록지!$E$14</f>
        <v>광주체육중</v>
      </c>
      <c r="N20" s="42" t="str">
        <f>[10]결승기록지!$F$14</f>
        <v>3:41.49</v>
      </c>
      <c r="O20" s="40"/>
      <c r="P20" s="41" t="str">
        <f>[10]결승기록지!$E$15</f>
        <v>전남체육중</v>
      </c>
      <c r="Q20" s="42" t="str">
        <f>[10]결승기록지!$F$15</f>
        <v>3:41.60</v>
      </c>
      <c r="R20" s="40"/>
      <c r="S20" s="41" t="str">
        <f>[10]결승기록지!$E$16</f>
        <v>경기경수중</v>
      </c>
      <c r="T20" s="42" t="str">
        <f>[10]결승기록지!$F$16</f>
        <v>3:44.64</v>
      </c>
      <c r="U20" s="40"/>
      <c r="V20" s="41" t="str">
        <f>[10]결승기록지!$E$17</f>
        <v>광명북중</v>
      </c>
      <c r="W20" s="42" t="str">
        <f>[10]결승기록지!$F$17</f>
        <v>3:57.78</v>
      </c>
      <c r="X20" s="40"/>
      <c r="Y20" s="41"/>
      <c r="Z20" s="42"/>
    </row>
    <row r="21" spans="1:29" s="51" customFormat="1" ht="13.5" customHeight="1">
      <c r="A21" s="112"/>
      <c r="B21" s="14"/>
      <c r="C21" s="113" t="str">
        <f>[10]결승기록지!$C$11</f>
        <v>김승현 이시몬 곽성철 박정한</v>
      </c>
      <c r="D21" s="114"/>
      <c r="E21" s="115"/>
      <c r="F21" s="113" t="str">
        <f>[10]결승기록지!$C$12</f>
        <v>배기웅 이동근 정호준 심지민</v>
      </c>
      <c r="G21" s="114"/>
      <c r="H21" s="115"/>
      <c r="I21" s="113" t="str">
        <f>[10]결승기록지!$C$13</f>
        <v>서형준  이창민 채종호 박상욱</v>
      </c>
      <c r="J21" s="114"/>
      <c r="K21" s="115"/>
      <c r="L21" s="113" t="str">
        <f>[10]결승기록지!$C$14</f>
        <v xml:space="preserve">김호근 배주호 송원석 김현욱 </v>
      </c>
      <c r="M21" s="114"/>
      <c r="N21" s="115"/>
      <c r="O21" s="113" t="str">
        <f>[10]결승기록지!$C$15</f>
        <v>김동욱 김석환 강기훈 김도학</v>
      </c>
      <c r="P21" s="114"/>
      <c r="Q21" s="115"/>
      <c r="R21" s="113" t="str">
        <f>[10]결승기록지!$C$16</f>
        <v>김인범 배건탁 심찬우 최하균</v>
      </c>
      <c r="S21" s="114"/>
      <c r="T21" s="115"/>
      <c r="U21" s="113" t="str">
        <f>[10]결승기록지!$C$17</f>
        <v>김승우 김진범 박정수 서태무</v>
      </c>
      <c r="V21" s="114"/>
      <c r="W21" s="115"/>
      <c r="X21" s="113"/>
      <c r="Y21" s="114"/>
      <c r="Z21" s="115"/>
    </row>
    <row r="22" spans="1:29" s="51" customFormat="1" ht="13.5" customHeight="1">
      <c r="A22" s="116">
        <v>3</v>
      </c>
      <c r="B22" s="16" t="s">
        <v>30</v>
      </c>
      <c r="C22" s="64" t="str">
        <f>[11]높이!$C$11</f>
        <v>차종원</v>
      </c>
      <c r="D22" s="50" t="str">
        <f>[11]높이!$E$11</f>
        <v>울산스포츠과학중</v>
      </c>
      <c r="E22" s="75">
        <f>[11]높이!$F$11</f>
        <v>1.78</v>
      </c>
      <c r="F22" s="64" t="str">
        <f>[11]높이!$C$12</f>
        <v>유재혁</v>
      </c>
      <c r="G22" s="50" t="str">
        <f>[11]높이!$E$12</f>
        <v>경기송운중</v>
      </c>
      <c r="H22" s="75">
        <f>[11]높이!$F$12</f>
        <v>1.78</v>
      </c>
      <c r="I22" s="64" t="str">
        <f>[11]높이!$C$13</f>
        <v>박평화</v>
      </c>
      <c r="J22" s="50" t="str">
        <f>[11]높이!$E$13</f>
        <v>경기체육중</v>
      </c>
      <c r="K22" s="75">
        <f>[11]높이!$F$13</f>
        <v>1.78</v>
      </c>
      <c r="L22" s="64" t="str">
        <f>[11]높이!$C$14</f>
        <v>박용배</v>
      </c>
      <c r="M22" s="64" t="str">
        <f>[11]높이!$E$14</f>
        <v>경남신주중</v>
      </c>
      <c r="N22" s="75">
        <f>[11]높이!$F$14</f>
        <v>1.75</v>
      </c>
      <c r="O22" s="64" t="str">
        <f>[11]높이!$C$15</f>
        <v>김현욱</v>
      </c>
      <c r="P22" s="50" t="str">
        <f>[11]높이!$E$15</f>
        <v>월촌중</v>
      </c>
      <c r="Q22" s="75">
        <f>[11]높이!$F$15</f>
        <v>1.75</v>
      </c>
      <c r="R22" s="64" t="str">
        <f>[11]높이!$C$16</f>
        <v>김기훈</v>
      </c>
      <c r="S22" s="50" t="str">
        <f>[11]높이!$E$16</f>
        <v>전남체육중</v>
      </c>
      <c r="T22" s="87">
        <f>[11]높이!$F$16</f>
        <v>1.7</v>
      </c>
      <c r="U22" s="64" t="str">
        <f>[11]높이!$C$17</f>
        <v>권재준</v>
      </c>
      <c r="V22" s="50" t="str">
        <f>[11]높이!$E$17</f>
        <v>대덕중</v>
      </c>
      <c r="W22" s="87">
        <f>[11]높이!$F$17</f>
        <v>1.7</v>
      </c>
      <c r="X22" s="64" t="str">
        <f>[11]높이!$C$18</f>
        <v>이준현</v>
      </c>
      <c r="Y22" s="50" t="str">
        <f>[11]높이!$E$18</f>
        <v>대흥중</v>
      </c>
      <c r="Z22" s="106" t="s">
        <v>96</v>
      </c>
      <c r="AA22" s="54"/>
      <c r="AB22" s="54"/>
      <c r="AC22" s="54"/>
    </row>
    <row r="23" spans="1:29" s="51" customFormat="1" ht="13.5" customHeight="1">
      <c r="A23" s="116"/>
      <c r="B23" s="16"/>
      <c r="C23" s="64"/>
      <c r="D23" s="50"/>
      <c r="E23" s="75"/>
      <c r="F23" s="64"/>
      <c r="G23" s="50"/>
      <c r="H23" s="75"/>
      <c r="I23" s="64"/>
      <c r="J23" s="50"/>
      <c r="K23" s="75"/>
      <c r="L23" s="64"/>
      <c r="M23" s="50"/>
      <c r="N23" s="75"/>
      <c r="O23" s="64"/>
      <c r="P23" s="50"/>
      <c r="Q23" s="75"/>
      <c r="R23" s="64"/>
      <c r="S23" s="50"/>
      <c r="T23" s="87"/>
      <c r="U23" s="64"/>
      <c r="V23" s="50"/>
      <c r="W23" s="87"/>
      <c r="X23" s="64" t="str">
        <f>[11]높이!$C$19</f>
        <v>김효일</v>
      </c>
      <c r="Y23" s="50" t="str">
        <f>[11]높이!$E$19</f>
        <v>대흥중</v>
      </c>
      <c r="Z23" s="106" t="s">
        <v>96</v>
      </c>
      <c r="AA23" s="54"/>
      <c r="AB23" s="54"/>
      <c r="AC23" s="54"/>
    </row>
    <row r="24" spans="1:29" s="51" customFormat="1" ht="13.5" customHeight="1">
      <c r="A24" s="66">
        <v>3</v>
      </c>
      <c r="B24" s="16" t="s">
        <v>31</v>
      </c>
      <c r="C24" s="55" t="str">
        <f>[11]장대!$C$11</f>
        <v>성인</v>
      </c>
      <c r="D24" s="56" t="str">
        <f>[11]장대!$E$11</f>
        <v>부산대청중</v>
      </c>
      <c r="E24" s="88">
        <f>[11]장대!$F$11</f>
        <v>4</v>
      </c>
      <c r="F24" s="55" t="str">
        <f>[11]장대!$C$12</f>
        <v>이한이</v>
      </c>
      <c r="G24" s="56" t="str">
        <f>[11]장대!$E$12</f>
        <v>경기체육중</v>
      </c>
      <c r="H24" s="88">
        <f>[11]장대!$F$12</f>
        <v>3.6</v>
      </c>
      <c r="I24" s="55" t="str">
        <f>[11]장대!$C$13</f>
        <v>송병직</v>
      </c>
      <c r="J24" s="56" t="str">
        <f>[11]장대!$E$13</f>
        <v>남외중</v>
      </c>
      <c r="K24" s="88">
        <f>[11]장대!$F$13</f>
        <v>3.4</v>
      </c>
      <c r="L24" s="55" t="str">
        <f>[11]장대!$C$14</f>
        <v>조현석</v>
      </c>
      <c r="M24" s="56" t="str">
        <f>[11]장대!$E$14</f>
        <v>울산스포츠과학중</v>
      </c>
      <c r="N24" s="88">
        <f>[11]장대!$F$14</f>
        <v>3.2</v>
      </c>
      <c r="O24" s="55" t="str">
        <f>[11]장대!$C$15</f>
        <v>권순욱</v>
      </c>
      <c r="P24" s="56" t="str">
        <f>[11]장대!$E$15</f>
        <v>남외중</v>
      </c>
      <c r="Q24" s="88">
        <f>[11]장대!$F$15</f>
        <v>3</v>
      </c>
      <c r="R24" s="55" t="str">
        <f>[11]장대!$C$16</f>
        <v>장병준</v>
      </c>
      <c r="S24" s="56" t="str">
        <f>[11]장대!$E$16</f>
        <v>울산중</v>
      </c>
      <c r="T24" s="88">
        <f>[11]장대!$F$16</f>
        <v>2.8</v>
      </c>
      <c r="U24" s="55"/>
      <c r="V24" s="56"/>
      <c r="W24" s="57"/>
      <c r="X24" s="55"/>
      <c r="Y24" s="56"/>
      <c r="Z24" s="57"/>
      <c r="AA24" s="54"/>
      <c r="AB24" s="54"/>
      <c r="AC24" s="54"/>
    </row>
    <row r="25" spans="1:29" s="51" customFormat="1" ht="13.5" customHeight="1">
      <c r="A25" s="112">
        <v>2</v>
      </c>
      <c r="B25" s="15" t="str">
        <f>[12]세단!$C$11</f>
        <v>박지현</v>
      </c>
      <c r="C25" s="73" t="str">
        <f>'[11]멀리(결)'!$C$11</f>
        <v>심지민</v>
      </c>
      <c r="D25" s="76" t="str">
        <f>'[11]멀리(결)'!$E$11</f>
        <v>울산스포츠과학중</v>
      </c>
      <c r="E25" s="74">
        <f>'[11]멀리(결)'!$F$11</f>
        <v>6.69</v>
      </c>
      <c r="F25" s="73" t="str">
        <f>'[11]멀리(결)'!$C$12</f>
        <v>손민수</v>
      </c>
      <c r="G25" s="76" t="str">
        <f>'[11]멀리(결)'!$E$12</f>
        <v>광주체육중</v>
      </c>
      <c r="H25" s="74">
        <f>'[11]멀리(결)'!$F$12</f>
        <v>6.32</v>
      </c>
      <c r="I25" s="73" t="str">
        <f>'[11]멀리(결)'!$C$13</f>
        <v>오태근</v>
      </c>
      <c r="J25" s="76" t="str">
        <f>'[11]멀리(결)'!$E$13</f>
        <v>대흥중</v>
      </c>
      <c r="K25" s="74">
        <f>'[11]멀리(결)'!$F$13</f>
        <v>6.24</v>
      </c>
      <c r="L25" s="73" t="str">
        <f>'[11]멀리(결)'!$C$14</f>
        <v>김성곤</v>
      </c>
      <c r="M25" s="76" t="str">
        <f>'[11]멀리(결)'!$E$14</f>
        <v>동명중</v>
      </c>
      <c r="N25" s="74">
        <f>'[11]멀리(결)'!$F$14</f>
        <v>6.22</v>
      </c>
      <c r="O25" s="73" t="str">
        <f>'[11]멀리(결)'!$C$15</f>
        <v>조성태</v>
      </c>
      <c r="P25" s="76" t="str">
        <f>'[11]멀리(결)'!$E$15</f>
        <v>대흥중</v>
      </c>
      <c r="Q25" s="74">
        <v>6.22</v>
      </c>
      <c r="R25" s="73" t="str">
        <f>'[11]멀리(결)'!$C$16</f>
        <v>박상욱</v>
      </c>
      <c r="S25" s="76" t="str">
        <f>'[11]멀리(결)'!$E$16</f>
        <v>월배중</v>
      </c>
      <c r="T25" s="74">
        <f>'[11]멀리(결)'!$F$16</f>
        <v>6.15</v>
      </c>
      <c r="U25" s="73" t="str">
        <f>'[11]멀리(결)'!$C$17</f>
        <v>박중현</v>
      </c>
      <c r="V25" s="76" t="str">
        <f>'[11]멀리(결)'!$E$17</f>
        <v>광양백운중</v>
      </c>
      <c r="W25" s="82">
        <f>'[11]멀리(결)'!$F$17</f>
        <v>6</v>
      </c>
      <c r="X25" s="73" t="str">
        <f>'[11]멀리(결)'!$C$18</f>
        <v>박경모</v>
      </c>
      <c r="Y25" s="76" t="str">
        <f>'[11]멀리(결)'!$E$18</f>
        <v>경주중</v>
      </c>
      <c r="Z25" s="83">
        <f>'[11]멀리(결)'!$F$18</f>
        <v>6</v>
      </c>
    </row>
    <row r="26" spans="1:29" s="51" customFormat="1" ht="13.5" customHeight="1">
      <c r="A26" s="112"/>
      <c r="B26" s="14" t="s">
        <v>13</v>
      </c>
      <c r="C26" s="62"/>
      <c r="D26" s="71" t="str">
        <f>'[11]멀리(결)'!$G$11</f>
        <v>-0.2</v>
      </c>
      <c r="E26" s="72"/>
      <c r="F26" s="62"/>
      <c r="G26" s="71" t="str">
        <f>'[11]멀리(결)'!$G$12</f>
        <v>0.7</v>
      </c>
      <c r="H26" s="72"/>
      <c r="I26" s="62"/>
      <c r="J26" s="71" t="str">
        <f>'[11]멀리(결)'!$G$13</f>
        <v>0.7</v>
      </c>
      <c r="K26" s="72"/>
      <c r="L26" s="62"/>
      <c r="M26" s="71" t="str">
        <f>'[11]멀리(결)'!$G$14</f>
        <v>0.1</v>
      </c>
      <c r="N26" s="72"/>
      <c r="O26" s="62"/>
      <c r="P26" s="71" t="str">
        <f>'[11]멀리(결)'!$G$15</f>
        <v>1.6</v>
      </c>
      <c r="Q26" s="72"/>
      <c r="R26" s="62"/>
      <c r="S26" s="71" t="str">
        <f>'[11]멀리(결)'!$G$16</f>
        <v>0.8</v>
      </c>
      <c r="T26" s="72"/>
      <c r="U26" s="62"/>
      <c r="V26" s="71" t="str">
        <f>'[11]멀리(결)'!$G$17</f>
        <v>1.3</v>
      </c>
      <c r="W26" s="72"/>
      <c r="X26" s="62"/>
      <c r="Y26" s="71" t="str">
        <f>'[11]멀리(결)'!$G$18</f>
        <v>0.5</v>
      </c>
      <c r="Z26" s="78"/>
    </row>
    <row r="27" spans="1:29" s="51" customFormat="1" ht="13.5" customHeight="1">
      <c r="A27" s="112">
        <v>4</v>
      </c>
      <c r="B27" s="15" t="s">
        <v>69</v>
      </c>
      <c r="C27" s="21" t="str">
        <f>[11]세단!$C$11</f>
        <v>조홍조</v>
      </c>
      <c r="D27" s="22" t="str">
        <f>[11]세단!$E$11</f>
        <v>형곡중</v>
      </c>
      <c r="E27" s="23">
        <f>[11]세단!$F$11</f>
        <v>14.03</v>
      </c>
      <c r="F27" s="21" t="str">
        <f>[11]세단!$C$12</f>
        <v>고요한</v>
      </c>
      <c r="G27" s="22" t="str">
        <f>[11]세단!$E$12</f>
        <v>홍주중</v>
      </c>
      <c r="H27" s="23">
        <f>[11]세단!$F$12</f>
        <v>13.88</v>
      </c>
      <c r="I27" s="21" t="str">
        <f>[11]세단!$C$13</f>
        <v>손민수</v>
      </c>
      <c r="J27" s="22" t="str">
        <f>[11]세단!$E$13</f>
        <v>광주체육중</v>
      </c>
      <c r="K27" s="23">
        <f>[11]세단!$F$13</f>
        <v>13.61</v>
      </c>
      <c r="L27" s="21" t="str">
        <f>[11]세단!$C$14</f>
        <v>심지민</v>
      </c>
      <c r="M27" s="22" t="str">
        <f>[11]세단!$E$14</f>
        <v>울산스포츠과학중</v>
      </c>
      <c r="N27" s="23">
        <f>[11]세단!$F$14</f>
        <v>13.43</v>
      </c>
      <c r="O27" s="21" t="str">
        <f>[11]세단!$C$15</f>
        <v>모유성</v>
      </c>
      <c r="P27" s="22" t="str">
        <f>[11]세단!$E$15</f>
        <v>경기대경중</v>
      </c>
      <c r="Q27" s="157">
        <f>[11]세단!$F$15</f>
        <v>13.2</v>
      </c>
      <c r="R27" s="21" t="str">
        <f>[11]세단!$C$16</f>
        <v>이동현</v>
      </c>
      <c r="S27" s="22" t="str">
        <f>[11]세단!$E$16</f>
        <v>대전체육중</v>
      </c>
      <c r="T27" s="23">
        <f>[11]세단!$F$16</f>
        <v>13.01</v>
      </c>
      <c r="U27" s="21" t="str">
        <f>[11]세단!$C$17</f>
        <v>황철민</v>
      </c>
      <c r="V27" s="22" t="str">
        <f>[11]세단!$E$17</f>
        <v>동주중</v>
      </c>
      <c r="W27" s="23">
        <f>[11]세단!$F$17</f>
        <v>12.81</v>
      </c>
      <c r="X27" s="21" t="str">
        <f>[11]세단!$C$18</f>
        <v>김현욱</v>
      </c>
      <c r="Y27" s="22" t="str">
        <f>[11]세단!$E$18</f>
        <v>울산스포츠과학중</v>
      </c>
      <c r="Z27" s="23">
        <f>[11]세단!$F$18</f>
        <v>12.41</v>
      </c>
    </row>
    <row r="28" spans="1:29" s="51" customFormat="1" ht="13.5" customHeight="1">
      <c r="A28" s="112"/>
      <c r="B28" s="14" t="s">
        <v>13</v>
      </c>
      <c r="C28" s="47"/>
      <c r="D28" s="48" t="str">
        <f>[11]세단!$G$11</f>
        <v>1.6</v>
      </c>
      <c r="E28" s="49"/>
      <c r="F28" s="47"/>
      <c r="G28" s="48" t="str">
        <f>[11]세단!$G$12</f>
        <v>7.5</v>
      </c>
      <c r="H28" s="184" t="s">
        <v>98</v>
      </c>
      <c r="I28" s="47"/>
      <c r="J28" s="48" t="str">
        <f>[11]세단!$G$13</f>
        <v>-1.4</v>
      </c>
      <c r="K28" s="49"/>
      <c r="L28" s="47"/>
      <c r="M28" s="48" t="str">
        <f>[11]세단!$G$14</f>
        <v>2.5</v>
      </c>
      <c r="N28" s="184" t="s">
        <v>98</v>
      </c>
      <c r="O28" s="47"/>
      <c r="P28" s="48" t="str">
        <f>[11]세단!$G$15</f>
        <v>3.8</v>
      </c>
      <c r="Q28" s="184" t="s">
        <v>98</v>
      </c>
      <c r="R28" s="47"/>
      <c r="S28" s="48" t="str">
        <f>[11]세단!$G$16</f>
        <v>1.6</v>
      </c>
      <c r="T28" s="49"/>
      <c r="U28" s="47"/>
      <c r="V28" s="48" t="str">
        <f>[11]세단!$G$17</f>
        <v>1.5</v>
      </c>
      <c r="W28" s="49"/>
      <c r="X28" s="47"/>
      <c r="Y28" s="48" t="str">
        <f>[11]세단!$G$18</f>
        <v>0.9</v>
      </c>
      <c r="Z28" s="49"/>
    </row>
    <row r="29" spans="1:29" s="51" customFormat="1" ht="13.5" customHeight="1">
      <c r="A29" s="65">
        <v>2</v>
      </c>
      <c r="B29" s="16" t="s">
        <v>73</v>
      </c>
      <c r="C29" s="18" t="str">
        <f>[11]포환!$C$11</f>
        <v>이성빈</v>
      </c>
      <c r="D29" s="19" t="str">
        <f>[11]포환!$E$11</f>
        <v>익산지원중</v>
      </c>
      <c r="E29" s="20">
        <f>[11]포환!$F$11</f>
        <v>18.23</v>
      </c>
      <c r="F29" s="18" t="str">
        <f>[11]포환!$C$12</f>
        <v>이규태</v>
      </c>
      <c r="G29" s="19" t="str">
        <f>[11]포환!$E$12</f>
        <v>경기대경중</v>
      </c>
      <c r="H29" s="20">
        <f>[11]포환!$F$12</f>
        <v>17.649999999999999</v>
      </c>
      <c r="I29" s="18" t="str">
        <f>[11]포환!$C$13</f>
        <v>박준범</v>
      </c>
      <c r="J29" s="19" t="str">
        <f>[11]포환!$E$13</f>
        <v>대전체육중</v>
      </c>
      <c r="K29" s="20">
        <f>[11]포환!$F$13</f>
        <v>16.86</v>
      </c>
      <c r="L29" s="18" t="str">
        <f>[11]포환!$C$14</f>
        <v>정상민</v>
      </c>
      <c r="M29" s="19" t="str">
        <f>[11]포환!$E$14</f>
        <v>홍주중</v>
      </c>
      <c r="N29" s="20">
        <f>[11]포환!$F$14</f>
        <v>16.43</v>
      </c>
      <c r="O29" s="18" t="str">
        <f>[11]포환!$C$15</f>
        <v>양재우</v>
      </c>
      <c r="P29" s="19" t="str">
        <f>[11]포환!$E$15</f>
        <v>반곡중</v>
      </c>
      <c r="Q29" s="20">
        <f>[11]포환!$F$15</f>
        <v>15.72</v>
      </c>
      <c r="R29" s="18" t="str">
        <f>[11]포환!$C$16</f>
        <v>김홍규</v>
      </c>
      <c r="S29" s="19" t="str">
        <f>[11]포환!$E$16</f>
        <v>천안오성중</v>
      </c>
      <c r="T29" s="20">
        <f>[11]포환!$F$16</f>
        <v>15.41</v>
      </c>
      <c r="U29" s="18" t="str">
        <f>[11]포환!$C$17</f>
        <v>서석하</v>
      </c>
      <c r="V29" s="19" t="str">
        <f>[11]포환!$E$17</f>
        <v>거제고현중</v>
      </c>
      <c r="W29" s="20">
        <f>[11]포환!$F$17</f>
        <v>14.51</v>
      </c>
      <c r="X29" s="18" t="str">
        <f>[11]포환!$C$18</f>
        <v>박민서</v>
      </c>
      <c r="Y29" s="19" t="str">
        <f>[11]포환!$E$18</f>
        <v>인천당하중</v>
      </c>
      <c r="Z29" s="20">
        <f>[11]포환!$F$18</f>
        <v>14.48</v>
      </c>
    </row>
    <row r="30" spans="1:29" s="51" customFormat="1" ht="13.5" customHeight="1">
      <c r="A30" s="65">
        <v>4</v>
      </c>
      <c r="B30" s="16" t="s">
        <v>75</v>
      </c>
      <c r="C30" s="18" t="str">
        <f>[11]원반!$C$11</f>
        <v>부건호</v>
      </c>
      <c r="D30" s="19" t="str">
        <f>[11]원반!$E$11</f>
        <v>경기체육중</v>
      </c>
      <c r="E30" s="20">
        <f>[11]원반!$F$11</f>
        <v>51.94</v>
      </c>
      <c r="F30" s="18" t="str">
        <f>[11]원반!$C$12</f>
        <v>정상민</v>
      </c>
      <c r="G30" s="19" t="str">
        <f>[11]원반!$E$12</f>
        <v>홍주중</v>
      </c>
      <c r="H30" s="20">
        <f>[11]원반!$F$12</f>
        <v>49.16</v>
      </c>
      <c r="I30" s="18" t="str">
        <f>[11]원반!$C$13</f>
        <v>이수한</v>
      </c>
      <c r="J30" s="19" t="str">
        <f>[11]원반!$E$13</f>
        <v>충주중</v>
      </c>
      <c r="K30" s="20">
        <f>[11]원반!$F$13</f>
        <v>48.54</v>
      </c>
      <c r="L30" s="18" t="str">
        <f>[11]원반!$C$14</f>
        <v>이재훈</v>
      </c>
      <c r="M30" s="19" t="str">
        <f>[11]원반!$E$14</f>
        <v>거창중</v>
      </c>
      <c r="N30" s="20">
        <f>[11]원반!$F$14</f>
        <v>48.29</v>
      </c>
      <c r="O30" s="18" t="str">
        <f>[11]원반!$C$15</f>
        <v>원일호</v>
      </c>
      <c r="P30" s="19" t="str">
        <f>[11]원반!$E$15</f>
        <v>호저중</v>
      </c>
      <c r="Q30" s="20">
        <f>[11]원반!$F$15</f>
        <v>47.26</v>
      </c>
      <c r="R30" s="18" t="str">
        <f>[11]원반!$C$16</f>
        <v>도근영</v>
      </c>
      <c r="S30" s="19" t="str">
        <f>[11]원반!$E$16</f>
        <v>대구체육중</v>
      </c>
      <c r="T30" s="20">
        <f>[11]원반!$F$16</f>
        <v>46.73</v>
      </c>
      <c r="U30" s="18" t="str">
        <f>[11]원반!$C$17</f>
        <v>박준형</v>
      </c>
      <c r="V30" s="19" t="str">
        <f>[11]원반!$E$17</f>
        <v>거창중</v>
      </c>
      <c r="W30" s="20">
        <f>[11]원반!$F$17</f>
        <v>45.84</v>
      </c>
      <c r="X30" s="18" t="str">
        <f>[11]원반!$C$18</f>
        <v>최준희</v>
      </c>
      <c r="Y30" s="19" t="str">
        <f>[11]원반!$E$18</f>
        <v>경기문산중</v>
      </c>
      <c r="Z30" s="20">
        <f>[11]원반!$F$18</f>
        <v>44.63</v>
      </c>
    </row>
    <row r="31" spans="1:29" s="51" customFormat="1" ht="13.5" customHeight="1">
      <c r="A31" s="65">
        <v>3</v>
      </c>
      <c r="B31" s="16" t="s">
        <v>74</v>
      </c>
      <c r="C31" s="18" t="str">
        <f>[11]투창!$C$11</f>
        <v>허근석</v>
      </c>
      <c r="D31" s="19" t="str">
        <f>[11]투창!$E$11</f>
        <v>천안오성중</v>
      </c>
      <c r="E31" s="20">
        <f>[11]투창!$F$11</f>
        <v>62.05</v>
      </c>
      <c r="F31" s="18" t="str">
        <f>[11]투창!$C$12</f>
        <v>정민승</v>
      </c>
      <c r="G31" s="19" t="str">
        <f>[11]투창!$E$12</f>
        <v>전남체육중</v>
      </c>
      <c r="H31" s="85">
        <f>[11]투창!$F$12</f>
        <v>56.4</v>
      </c>
      <c r="I31" s="18" t="str">
        <f>[11]투창!$C$13</f>
        <v>안하영</v>
      </c>
      <c r="J31" s="19" t="str">
        <f>[11]투창!$E$13</f>
        <v>홍주중</v>
      </c>
      <c r="K31" s="20">
        <f>[11]투창!$F$13</f>
        <v>55.44</v>
      </c>
      <c r="L31" s="18" t="str">
        <f>[11]투창!$C$14</f>
        <v>우석진</v>
      </c>
      <c r="M31" s="19" t="str">
        <f>[11]투창!$E$14</f>
        <v>경기체육중</v>
      </c>
      <c r="N31" s="20">
        <f>[11]투창!$F$14</f>
        <v>54.49</v>
      </c>
      <c r="O31" s="18" t="str">
        <f>[11]투창!$C$15</f>
        <v>김명규</v>
      </c>
      <c r="P31" s="19" t="str">
        <f>[11]투창!$E$15</f>
        <v>울산스포츠과학중</v>
      </c>
      <c r="Q31" s="20">
        <f>[11]투창!$F$15</f>
        <v>50.71</v>
      </c>
      <c r="R31" s="18" t="str">
        <f>[11]투창!$C$16</f>
        <v>김병선</v>
      </c>
      <c r="S31" s="19" t="str">
        <f>[11]투창!$E$16</f>
        <v>충주중</v>
      </c>
      <c r="T31" s="20">
        <f>[11]투창!$F$16</f>
        <v>49.38</v>
      </c>
      <c r="U31" s="18" t="str">
        <f>[11]투창!$C$17</f>
        <v>김진호</v>
      </c>
      <c r="V31" s="19" t="str">
        <f>[11]투창!$E$17</f>
        <v>대구체육중</v>
      </c>
      <c r="W31" s="20">
        <f>[11]투창!$F$17</f>
        <v>45.41</v>
      </c>
      <c r="X31" s="18" t="str">
        <f>[11]투창!$C$18</f>
        <v>박주언</v>
      </c>
      <c r="Y31" s="19" t="str">
        <f>[11]투창!$E$18</f>
        <v>비아중</v>
      </c>
      <c r="Z31" s="20">
        <f>[11]투창!$F$18</f>
        <v>43.27</v>
      </c>
    </row>
    <row r="32" spans="1:29" s="51" customFormat="1" ht="13.5" customHeight="1">
      <c r="A32" s="65">
        <v>4</v>
      </c>
      <c r="B32" s="16" t="s">
        <v>68</v>
      </c>
      <c r="C32" s="18" t="str">
        <f>'[11]5종경기'!$C$11</f>
        <v>김재관</v>
      </c>
      <c r="D32" s="19" t="str">
        <f>'[11]5종경기'!$E$11</f>
        <v>서생중</v>
      </c>
      <c r="E32" s="20" t="str">
        <f>'[11]5종경기'!$F$11</f>
        <v>3,500점</v>
      </c>
      <c r="F32" s="18" t="str">
        <f>'[11]5종경기'!$C$12</f>
        <v>라시호</v>
      </c>
      <c r="G32" s="19" t="str">
        <f>'[11]5종경기'!$E$12</f>
        <v>경기용문중</v>
      </c>
      <c r="H32" s="20" t="str">
        <f>'[11]5종경기'!$F$12</f>
        <v>3,345점</v>
      </c>
      <c r="I32" s="18" t="str">
        <f>'[11]5종경기'!$C$13</f>
        <v>김대성</v>
      </c>
      <c r="J32" s="19" t="str">
        <f>'[11]5종경기'!$E$13</f>
        <v>목포하당중</v>
      </c>
      <c r="K32" s="20" t="str">
        <f>'[11]5종경기'!$F$13</f>
        <v>3,244점</v>
      </c>
      <c r="L32" s="18" t="str">
        <f>'[11]5종경기'!$C$14</f>
        <v>정성일</v>
      </c>
      <c r="M32" s="19" t="str">
        <f>'[11]5종경기'!$E$14</f>
        <v>홍주중</v>
      </c>
      <c r="N32" s="20" t="str">
        <f>'[11]5종경기'!$F$14</f>
        <v>2,604점</v>
      </c>
      <c r="O32" s="18" t="str">
        <f>'[11]5종경기'!$C$15</f>
        <v>이재원</v>
      </c>
      <c r="P32" s="19" t="str">
        <f>'[11]5종경기'!$E$15</f>
        <v>홍주중</v>
      </c>
      <c r="Q32" s="20" t="str">
        <f>'[11]5종경기'!$F$15</f>
        <v>2,456점</v>
      </c>
      <c r="R32" s="18" t="str">
        <f>'[11]5종경기'!$C$16</f>
        <v>표수민</v>
      </c>
      <c r="S32" s="19" t="str">
        <f>'[11]5종경기'!$E$16</f>
        <v>홍주중</v>
      </c>
      <c r="T32" s="20" t="str">
        <f>'[11]5종경기'!$F$16</f>
        <v>2,381점</v>
      </c>
      <c r="U32" s="18"/>
      <c r="V32" s="19"/>
      <c r="W32" s="20"/>
      <c r="X32" s="18"/>
      <c r="Y32" s="19"/>
      <c r="Z32" s="20"/>
    </row>
    <row r="33" spans="1:26" s="51" customFormat="1" ht="13.5" customHeight="1">
      <c r="A33" s="68"/>
      <c r="B33" s="39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s="9" customFormat="1" ht="14.25" customHeight="1">
      <c r="A34" s="68"/>
      <c r="B34" s="11" t="s">
        <v>86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>
      <c r="A35" s="68"/>
    </row>
    <row r="36" spans="1:26">
      <c r="A36" s="68"/>
    </row>
  </sheetData>
  <mergeCells count="27">
    <mergeCell ref="A7:A8"/>
    <mergeCell ref="C21:E21"/>
    <mergeCell ref="E2:T2"/>
    <mergeCell ref="C19:E19"/>
    <mergeCell ref="F19:H19"/>
    <mergeCell ref="I19:K19"/>
    <mergeCell ref="L19:N19"/>
    <mergeCell ref="R19:T19"/>
    <mergeCell ref="F3:S3"/>
    <mergeCell ref="B3:C3"/>
    <mergeCell ref="I21:K21"/>
    <mergeCell ref="A20:A21"/>
    <mergeCell ref="L21:N21"/>
    <mergeCell ref="A9:A10"/>
    <mergeCell ref="F21:H21"/>
    <mergeCell ref="X19:Z19"/>
    <mergeCell ref="O21:Q21"/>
    <mergeCell ref="R21:T21"/>
    <mergeCell ref="U21:W21"/>
    <mergeCell ref="X21:Z21"/>
    <mergeCell ref="O19:Q19"/>
    <mergeCell ref="A27:A28"/>
    <mergeCell ref="A25:A26"/>
    <mergeCell ref="A18:A19"/>
    <mergeCell ref="A15:A16"/>
    <mergeCell ref="U19:W19"/>
    <mergeCell ref="A22:A23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36"/>
  <sheetViews>
    <sheetView showGridLines="0" view="pageBreakPreview" zoomScale="150" zoomScaleSheetLayoutView="150" workbookViewId="0">
      <selection activeCell="E2" sqref="E2:T2"/>
    </sheetView>
  </sheetViews>
  <sheetFormatPr defaultRowHeight="13.5"/>
  <cols>
    <col min="1" max="1" width="2.33203125" style="67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32" max="32" width="6.77734375" customWidth="1"/>
    <col min="33" max="34" width="8.88671875" hidden="1" customWidth="1"/>
  </cols>
  <sheetData>
    <row r="1" spans="1:26">
      <c r="A1" s="66"/>
    </row>
    <row r="2" spans="1:26" s="9" customFormat="1" ht="45" customHeight="1" thickBot="1">
      <c r="A2" s="66"/>
      <c r="B2" s="10"/>
      <c r="C2" s="10"/>
      <c r="D2" s="10"/>
      <c r="E2" s="117" t="s">
        <v>87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59" t="s">
        <v>84</v>
      </c>
      <c r="V2" s="59"/>
      <c r="W2" s="59"/>
      <c r="X2" s="59"/>
      <c r="Y2" s="59"/>
      <c r="Z2" s="59"/>
    </row>
    <row r="3" spans="1:26" s="9" customFormat="1" ht="14.25" thickTop="1">
      <c r="A3" s="67"/>
      <c r="B3" s="120" t="s">
        <v>16</v>
      </c>
      <c r="C3" s="120"/>
      <c r="D3" s="10"/>
      <c r="E3" s="10"/>
      <c r="F3" s="119" t="s">
        <v>88</v>
      </c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66"/>
      <c r="B5" s="7" t="s">
        <v>17</v>
      </c>
      <c r="C5" s="2"/>
      <c r="D5" s="3" t="s">
        <v>18</v>
      </c>
      <c r="E5" s="4"/>
      <c r="F5" s="2"/>
      <c r="G5" s="3" t="s">
        <v>19</v>
      </c>
      <c r="H5" s="4"/>
      <c r="I5" s="2"/>
      <c r="J5" s="3" t="s">
        <v>20</v>
      </c>
      <c r="K5" s="4"/>
      <c r="L5" s="2"/>
      <c r="M5" s="3" t="s">
        <v>21</v>
      </c>
      <c r="N5" s="4"/>
      <c r="O5" s="2"/>
      <c r="P5" s="3" t="s">
        <v>22</v>
      </c>
      <c r="Q5" s="4"/>
      <c r="R5" s="2"/>
      <c r="S5" s="3" t="s">
        <v>23</v>
      </c>
      <c r="T5" s="4"/>
      <c r="U5" s="2"/>
      <c r="V5" s="3" t="s">
        <v>24</v>
      </c>
      <c r="W5" s="4"/>
      <c r="X5" s="2"/>
      <c r="Y5" s="3" t="s">
        <v>25</v>
      </c>
      <c r="Z5" s="4"/>
    </row>
    <row r="6" spans="1:26" ht="14.25" thickBot="1">
      <c r="A6" s="65"/>
      <c r="B6" s="6" t="s">
        <v>26</v>
      </c>
      <c r="C6" s="5" t="s">
        <v>27</v>
      </c>
      <c r="D6" s="5" t="s">
        <v>28</v>
      </c>
      <c r="E6" s="5" t="s">
        <v>29</v>
      </c>
      <c r="F6" s="5" t="s">
        <v>27</v>
      </c>
      <c r="G6" s="5" t="s">
        <v>28</v>
      </c>
      <c r="H6" s="5" t="s">
        <v>29</v>
      </c>
      <c r="I6" s="5" t="s">
        <v>27</v>
      </c>
      <c r="J6" s="5" t="s">
        <v>28</v>
      </c>
      <c r="K6" s="5" t="s">
        <v>29</v>
      </c>
      <c r="L6" s="5" t="s">
        <v>27</v>
      </c>
      <c r="M6" s="5" t="s">
        <v>28</v>
      </c>
      <c r="N6" s="5" t="s">
        <v>29</v>
      </c>
      <c r="O6" s="5" t="s">
        <v>27</v>
      </c>
      <c r="P6" s="5" t="s">
        <v>28</v>
      </c>
      <c r="Q6" s="5" t="s">
        <v>29</v>
      </c>
      <c r="R6" s="5" t="s">
        <v>27</v>
      </c>
      <c r="S6" s="5" t="s">
        <v>28</v>
      </c>
      <c r="T6" s="5" t="s">
        <v>29</v>
      </c>
      <c r="U6" s="5" t="s">
        <v>27</v>
      </c>
      <c r="V6" s="5" t="s">
        <v>28</v>
      </c>
      <c r="W6" s="5" t="s">
        <v>29</v>
      </c>
      <c r="X6" s="5" t="s">
        <v>27</v>
      </c>
      <c r="Y6" s="5" t="s">
        <v>28</v>
      </c>
      <c r="Z6" s="5" t="s">
        <v>29</v>
      </c>
    </row>
    <row r="7" spans="1:26" s="51" customFormat="1" ht="13.5" customHeight="1" thickTop="1">
      <c r="A7" s="112">
        <v>1</v>
      </c>
      <c r="B7" s="13" t="s">
        <v>77</v>
      </c>
      <c r="C7" s="26" t="str">
        <f>[13]결승기록지!$C$11</f>
        <v>김하은</v>
      </c>
      <c r="D7" s="27" t="str">
        <f>[13]결승기록지!$E$11</f>
        <v>경기산본중</v>
      </c>
      <c r="E7" s="28" t="str">
        <f>[13]결승기록지!$F$11</f>
        <v>12.50</v>
      </c>
      <c r="F7" s="26" t="str">
        <f>[13]결승기록지!$C$12</f>
        <v>김채연</v>
      </c>
      <c r="G7" s="27" t="str">
        <f>[13]결승기록지!$E$12</f>
        <v>온양용화중</v>
      </c>
      <c r="H7" s="28" t="str">
        <f>[13]결승기록지!$F$12</f>
        <v>12.60</v>
      </c>
      <c r="I7" s="26" t="str">
        <f>[13]결승기록지!$C$13</f>
        <v>최찬미</v>
      </c>
      <c r="J7" s="27" t="str">
        <f>[13]결승기록지!$E$13</f>
        <v>순천금당중</v>
      </c>
      <c r="K7" s="28" t="str">
        <f>[13]결승기록지!$F$13</f>
        <v>12.79</v>
      </c>
      <c r="L7" s="26" t="str">
        <f>[13]결승기록지!$C$14</f>
        <v>권혜림</v>
      </c>
      <c r="M7" s="27" t="str">
        <f>[13]결승기록지!$E$14</f>
        <v>경기와동중</v>
      </c>
      <c r="N7" s="28" t="str">
        <f>[13]결승기록지!$F$14</f>
        <v>12.83</v>
      </c>
      <c r="O7" s="26" t="str">
        <f>[13]결승기록지!$C$15</f>
        <v>김희원</v>
      </c>
      <c r="P7" s="27" t="str">
        <f>[13]결승기록지!$E$15</f>
        <v>광주체육중</v>
      </c>
      <c r="Q7" s="28" t="str">
        <f>[13]결승기록지!$F$15</f>
        <v>13.02</v>
      </c>
      <c r="R7" s="26" t="str">
        <f>[13]결승기록지!$C$16</f>
        <v>박신효</v>
      </c>
      <c r="S7" s="27" t="str">
        <f>[13]결승기록지!$E$16</f>
        <v>경북성남여자중</v>
      </c>
      <c r="T7" s="28" t="str">
        <f>[13]결승기록지!$F$16</f>
        <v>13.09</v>
      </c>
      <c r="U7" s="26" t="str">
        <f>[13]결승기록지!$C$17</f>
        <v>우수민</v>
      </c>
      <c r="V7" s="27" t="str">
        <f>[13]결승기록지!$E$17</f>
        <v>대흥중</v>
      </c>
      <c r="W7" s="28" t="str">
        <f>[13]결승기록지!$F$17</f>
        <v>13.10</v>
      </c>
      <c r="X7" s="40" t="str">
        <f>[13]결승기록지!$C$18</f>
        <v>이상미</v>
      </c>
      <c r="Y7" s="41" t="str">
        <f>[13]결승기록지!$E$18</f>
        <v>경기대경중</v>
      </c>
      <c r="Z7" s="42" t="str">
        <f>[13]결승기록지!$F$18</f>
        <v>13.32</v>
      </c>
    </row>
    <row r="8" spans="1:26" s="51" customFormat="1" ht="13.5" customHeight="1">
      <c r="A8" s="112"/>
      <c r="B8" s="14" t="s">
        <v>13</v>
      </c>
      <c r="C8" s="29"/>
      <c r="D8" s="30" t="str">
        <f>[13]결승기록지!$G$8</f>
        <v>-0.1</v>
      </c>
      <c r="E8" s="31"/>
      <c r="F8" s="31"/>
      <c r="G8" s="31"/>
      <c r="H8" s="70"/>
      <c r="I8" s="31"/>
      <c r="J8" s="31"/>
      <c r="K8" s="31"/>
      <c r="L8" s="31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5"/>
    </row>
    <row r="9" spans="1:26" s="51" customFormat="1" ht="13.5" customHeight="1">
      <c r="A9" s="112">
        <v>2</v>
      </c>
      <c r="B9" s="15" t="s">
        <v>78</v>
      </c>
      <c r="C9" s="40" t="str">
        <f>[14]결승기록지!$C$11</f>
        <v>김안나</v>
      </c>
      <c r="D9" s="41" t="str">
        <f>[14]결승기록지!$E$11</f>
        <v>진남여자중</v>
      </c>
      <c r="E9" s="42" t="str">
        <f>[14]결승기록지!$F$11</f>
        <v>25.84</v>
      </c>
      <c r="F9" s="40" t="str">
        <f>[14]결승기록지!$C$12</f>
        <v>이미진</v>
      </c>
      <c r="G9" s="41" t="str">
        <f>[14]결승기록지!$E$12</f>
        <v>강릉해람중</v>
      </c>
      <c r="H9" s="42" t="str">
        <f>[14]결승기록지!$F$12</f>
        <v>25.89</v>
      </c>
      <c r="I9" s="40" t="str">
        <f>[14]결승기록지!$C$13</f>
        <v>권혜림</v>
      </c>
      <c r="J9" s="41" t="str">
        <f>[14]결승기록지!$E$13</f>
        <v>경기와동중</v>
      </c>
      <c r="K9" s="42" t="str">
        <f>[14]결승기록지!$F$13</f>
        <v>26.39</v>
      </c>
      <c r="L9" s="40" t="str">
        <f>[14]결승기록지!$C$14</f>
        <v>김희원</v>
      </c>
      <c r="M9" s="41" t="str">
        <f>[14]결승기록지!$E$14</f>
        <v>광주체육중</v>
      </c>
      <c r="N9" s="42" t="str">
        <f>[14]결승기록지!$F$14</f>
        <v>26.54</v>
      </c>
      <c r="O9" s="40"/>
      <c r="P9" s="41"/>
      <c r="Q9" s="42"/>
      <c r="R9" s="40"/>
      <c r="S9" s="41"/>
      <c r="T9" s="42"/>
      <c r="U9" s="40"/>
      <c r="V9" s="41"/>
      <c r="W9" s="42"/>
      <c r="X9" s="40"/>
      <c r="Y9" s="41"/>
      <c r="Z9" s="42"/>
    </row>
    <row r="10" spans="1:26" s="51" customFormat="1" ht="13.5" customHeight="1">
      <c r="A10" s="112"/>
      <c r="B10" s="14" t="s">
        <v>13</v>
      </c>
      <c r="C10" s="43"/>
      <c r="D10" s="44">
        <v>1.7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5"/>
    </row>
    <row r="11" spans="1:26" s="51" customFormat="1" ht="13.5" customHeight="1">
      <c r="A11" s="65">
        <v>3</v>
      </c>
      <c r="B11" s="16" t="s">
        <v>44</v>
      </c>
      <c r="C11" s="18" t="str">
        <f>[15]결승기록지!$C$11</f>
        <v>권하영</v>
      </c>
      <c r="D11" s="19" t="str">
        <f>[15]결승기록지!$E$11</f>
        <v>경기와동중</v>
      </c>
      <c r="E11" s="20" t="str">
        <f>[15]결승기록지!$F$11</f>
        <v>1:00.50</v>
      </c>
      <c r="F11" s="18" t="str">
        <f>[15]결승기록지!$C$12</f>
        <v>이남교</v>
      </c>
      <c r="G11" s="19" t="str">
        <f>[15]결승기록지!$E$12</f>
        <v>전남체육중</v>
      </c>
      <c r="H11" s="20" t="str">
        <f>[15]결승기록지!$F$12</f>
        <v>1:00.53</v>
      </c>
      <c r="I11" s="18" t="str">
        <f>[15]결승기록지!$C$13</f>
        <v>신은혜</v>
      </c>
      <c r="J11" s="19" t="str">
        <f>[15]결승기록지!$E$13</f>
        <v>대구체육중</v>
      </c>
      <c r="K11" s="20" t="str">
        <f>[15]결승기록지!$F$13</f>
        <v>1:00.81</v>
      </c>
      <c r="L11" s="18" t="str">
        <f>[15]결승기록지!$C$14</f>
        <v>강민주</v>
      </c>
      <c r="M11" s="19" t="str">
        <f>[15]결승기록지!$E$14</f>
        <v>광주체육중</v>
      </c>
      <c r="N11" s="20" t="str">
        <f>[15]결승기록지!$F$14</f>
        <v>1:01.29</v>
      </c>
      <c r="O11" s="18" t="str">
        <f>[15]결승기록지!$C$15</f>
        <v>장미</v>
      </c>
      <c r="P11" s="19" t="str">
        <f>[15]결승기록지!$E$15</f>
        <v>조치원여자중</v>
      </c>
      <c r="Q11" s="20" t="str">
        <f>[15]결승기록지!$F$15</f>
        <v>1:01.65</v>
      </c>
      <c r="R11" s="18" t="str">
        <f>[15]결승기록지!$C$16</f>
        <v>이세빈</v>
      </c>
      <c r="S11" s="19" t="str">
        <f>[15]결승기록지!$E$16</f>
        <v>부산체육중</v>
      </c>
      <c r="T11" s="20" t="str">
        <f>[15]결승기록지!$F$16</f>
        <v>1:03.06</v>
      </c>
      <c r="U11" s="18" t="str">
        <f>[15]결승기록지!$C$17</f>
        <v>이미진</v>
      </c>
      <c r="V11" s="19" t="str">
        <f>[15]결승기록지!$E$17</f>
        <v>강릉해람중</v>
      </c>
      <c r="W11" s="20" t="str">
        <f>[15]결승기록지!$F$17</f>
        <v>1:03.12</v>
      </c>
      <c r="X11" s="18"/>
      <c r="Y11" s="19"/>
      <c r="Z11" s="20"/>
    </row>
    <row r="12" spans="1:26" s="51" customFormat="1" ht="13.5" customHeight="1">
      <c r="A12" s="65">
        <v>4</v>
      </c>
      <c r="B12" s="16" t="s">
        <v>79</v>
      </c>
      <c r="C12" s="18" t="str">
        <f>[16]결승기록지!$C$11</f>
        <v>차지원</v>
      </c>
      <c r="D12" s="19" t="str">
        <f>[16]결승기록지!$E$11</f>
        <v>경명여자중</v>
      </c>
      <c r="E12" s="80" t="str">
        <f>[16]결승기록지!$F$11</f>
        <v>2:22.10</v>
      </c>
      <c r="F12" s="18" t="str">
        <f>[16]결승기록지!$C$12</f>
        <v>이서빈</v>
      </c>
      <c r="G12" s="19" t="str">
        <f>[16]결승기록지!$E$12</f>
        <v>경기철산중</v>
      </c>
      <c r="H12" s="80" t="str">
        <f>[16]결승기록지!$F$12</f>
        <v>2:25.25</v>
      </c>
      <c r="I12" s="18" t="str">
        <f>[16]결승기록지!$C$13</f>
        <v>황지향</v>
      </c>
      <c r="J12" s="19" t="str">
        <f>[16]결승기록지!$E$13</f>
        <v>광주체육중</v>
      </c>
      <c r="K12" s="80" t="str">
        <f>[16]결승기록지!$F$13</f>
        <v>2:26.86</v>
      </c>
      <c r="L12" s="18" t="str">
        <f>[16]결승기록지!$C$14</f>
        <v>이가영</v>
      </c>
      <c r="M12" s="19" t="str">
        <f>[16]결승기록지!$E$14</f>
        <v>괴산오성중</v>
      </c>
      <c r="N12" s="80" t="str">
        <f>[16]결승기록지!$F$14</f>
        <v>2:27.74</v>
      </c>
      <c r="O12" s="18" t="str">
        <f>[16]결승기록지!$C$15</f>
        <v>최수인</v>
      </c>
      <c r="P12" s="19" t="str">
        <f>[16]결승기록지!$E$15</f>
        <v>강원체육중</v>
      </c>
      <c r="Q12" s="80" t="str">
        <f>[16]결승기록지!$F$15</f>
        <v>2:33.82</v>
      </c>
      <c r="R12" s="18" t="str">
        <f>[16]결승기록지!$C$16</f>
        <v>이현경</v>
      </c>
      <c r="S12" s="19" t="str">
        <f>[16]결승기록지!$E$16</f>
        <v>광주체육중</v>
      </c>
      <c r="T12" s="80" t="str">
        <f>[16]결승기록지!$F$16</f>
        <v>2:34.28</v>
      </c>
      <c r="U12" s="18" t="str">
        <f>[16]결승기록지!$C$17</f>
        <v>서동린</v>
      </c>
      <c r="V12" s="19" t="str">
        <f>[16]결승기록지!$E$17</f>
        <v>경기산본중</v>
      </c>
      <c r="W12" s="80" t="str">
        <f>[16]결승기록지!$F$17</f>
        <v>2:37.41</v>
      </c>
      <c r="X12" s="18"/>
      <c r="Y12" s="19"/>
      <c r="Z12" s="80"/>
    </row>
    <row r="13" spans="1:26" s="51" customFormat="1" ht="13.5" customHeight="1">
      <c r="A13" s="65">
        <v>2</v>
      </c>
      <c r="B13" s="16" t="s">
        <v>80</v>
      </c>
      <c r="C13" s="18" t="str">
        <f>[17]결승기록지!$C$11</f>
        <v>차지원</v>
      </c>
      <c r="D13" s="19" t="str">
        <f>[17]결승기록지!$E$11</f>
        <v>경명여자중</v>
      </c>
      <c r="E13" s="20" t="str">
        <f>[17]결승기록지!$F$11</f>
        <v>4:38.23</v>
      </c>
      <c r="F13" s="18" t="str">
        <f>[17]결승기록지!$C$12</f>
        <v>연유빈</v>
      </c>
      <c r="G13" s="19" t="str">
        <f>[17]결승기록지!$E$12</f>
        <v>경북성남여자중</v>
      </c>
      <c r="H13" s="20" t="str">
        <f>[17]결승기록지!$F$12</f>
        <v>4:43.87</v>
      </c>
      <c r="I13" s="18" t="str">
        <f>[17]결승기록지!$C$13</f>
        <v>김도희</v>
      </c>
      <c r="J13" s="19" t="str">
        <f>[17]결승기록지!$E$13</f>
        <v>건대부속중</v>
      </c>
      <c r="K13" s="86" t="str">
        <f>[17]결승기록지!$F$13</f>
        <v>4:43.98</v>
      </c>
      <c r="L13" s="18" t="str">
        <f>[17]결승기록지!$C$14</f>
        <v>이유정</v>
      </c>
      <c r="M13" s="19" t="str">
        <f>[17]결승기록지!$E$14</f>
        <v>대전체육중</v>
      </c>
      <c r="N13" s="20" t="str">
        <f>[17]결승기록지!$F$14</f>
        <v>4:49.58</v>
      </c>
      <c r="O13" s="18" t="str">
        <f>[17]결승기록지!$C$15</f>
        <v>최수인</v>
      </c>
      <c r="P13" s="19" t="str">
        <f>[17]결승기록지!$E$15</f>
        <v>강원체육중</v>
      </c>
      <c r="Q13" s="20" t="str">
        <f>[17]결승기록지!$F$15</f>
        <v>4:58.83</v>
      </c>
      <c r="R13" s="18" t="str">
        <f>[17]결승기록지!$C$16</f>
        <v>황지향</v>
      </c>
      <c r="S13" s="19" t="str">
        <f>[17]결승기록지!$E$16</f>
        <v>광주체육중</v>
      </c>
      <c r="T13" s="20" t="str">
        <f>[17]결승기록지!$F$16</f>
        <v>5:03.36</v>
      </c>
      <c r="U13" s="18" t="str">
        <f>[17]결승기록지!$C$17</f>
        <v>우슬기</v>
      </c>
      <c r="V13" s="19" t="str">
        <f>[17]결승기록지!$E$17</f>
        <v>강원체육중</v>
      </c>
      <c r="W13" s="20" t="str">
        <f>[17]결승기록지!$F$17</f>
        <v>5:04.33</v>
      </c>
      <c r="X13" s="18" t="str">
        <f>[17]결승기록지!$C$18</f>
        <v>강화랑</v>
      </c>
      <c r="Y13" s="19" t="str">
        <f>[17]결승기록지!$E$18</f>
        <v>북후중</v>
      </c>
      <c r="Z13" s="86" t="str">
        <f>[17]결승기록지!$F$18</f>
        <v>5:10.67</v>
      </c>
    </row>
    <row r="14" spans="1:26" s="51" customFormat="1" ht="13.5" customHeight="1">
      <c r="A14" s="65">
        <v>3</v>
      </c>
      <c r="B14" s="16" t="s">
        <v>67</v>
      </c>
      <c r="C14" s="18" t="str">
        <f>[18]결승기록지!$C$11</f>
        <v>연유빈</v>
      </c>
      <c r="D14" s="19" t="str">
        <f>[18]결승기록지!$E$11</f>
        <v>경북성남여자중</v>
      </c>
      <c r="E14" s="20" t="str">
        <f>[18]결승기록지!$F$11</f>
        <v>10:16.98</v>
      </c>
      <c r="F14" s="18" t="str">
        <f>[18]결승기록지!$C$12</f>
        <v>김가경</v>
      </c>
      <c r="G14" s="19" t="str">
        <f>[18]결승기록지!$E$12</f>
        <v>전남체육중</v>
      </c>
      <c r="H14" s="20" t="str">
        <f>[18]결승기록지!$F$12</f>
        <v>10:24.56</v>
      </c>
      <c r="I14" s="18" t="str">
        <f>[18]결승기록지!$C$13</f>
        <v>박수인</v>
      </c>
      <c r="J14" s="19" t="str">
        <f>[18]결승기록지!$E$13</f>
        <v>천안오성중</v>
      </c>
      <c r="K14" s="20" t="str">
        <f>[18]결승기록지!$F$13</f>
        <v>10:37.91</v>
      </c>
      <c r="L14" s="18" t="str">
        <f>[18]결승기록지!$C$14</f>
        <v>이유정</v>
      </c>
      <c r="M14" s="19" t="str">
        <f>[18]결승기록지!$E$14</f>
        <v>대전체육중</v>
      </c>
      <c r="N14" s="20" t="str">
        <f>[18]결승기록지!$F$14</f>
        <v>10:44.81</v>
      </c>
      <c r="O14" s="18" t="str">
        <f>[18]결승기록지!$C$15</f>
        <v>우슬기</v>
      </c>
      <c r="P14" s="19" t="str">
        <f>[18]결승기록지!$E$15</f>
        <v>강원체육중</v>
      </c>
      <c r="Q14" s="20" t="str">
        <f>[18]결승기록지!$F$15</f>
        <v>10:52.01</v>
      </c>
      <c r="R14" s="18" t="str">
        <f>[18]결승기록지!$C$16</f>
        <v>김다정</v>
      </c>
      <c r="S14" s="19" t="str">
        <f>[18]결승기록지!$E$16</f>
        <v>경기체육중</v>
      </c>
      <c r="T14" s="20" t="str">
        <f>[18]결승기록지!$F$16</f>
        <v>11:14.49</v>
      </c>
      <c r="U14" s="18" t="str">
        <f>[18]결승기록지!$C$17</f>
        <v>김희분</v>
      </c>
      <c r="V14" s="19" t="str">
        <f>[18]결승기록지!$E$17</f>
        <v>영동중</v>
      </c>
      <c r="W14" s="20" t="str">
        <f>[18]결승기록지!$F$17</f>
        <v>11:15.21</v>
      </c>
      <c r="X14" s="18" t="str">
        <f>[18]결승기록지!$C$18</f>
        <v>이가연</v>
      </c>
      <c r="Y14" s="19" t="str">
        <f>[18]결승기록지!$E$18</f>
        <v>영동중</v>
      </c>
      <c r="Z14" s="20" t="str">
        <f>[18]결승기록지!$F$18</f>
        <v>11:21.57</v>
      </c>
    </row>
    <row r="15" spans="1:26" s="51" customFormat="1" ht="13.5" customHeight="1">
      <c r="A15" s="112">
        <v>2</v>
      </c>
      <c r="B15" s="15" t="s">
        <v>66</v>
      </c>
      <c r="C15" s="21" t="str">
        <f>[19]결승기록지!$C$11</f>
        <v>이상미</v>
      </c>
      <c r="D15" s="22" t="str">
        <f>[19]결승기록지!$E$11</f>
        <v>경기대경중</v>
      </c>
      <c r="E15" s="23" t="str">
        <f>[19]결승기록지!$F$11</f>
        <v>15.99</v>
      </c>
      <c r="F15" s="21" t="str">
        <f>[19]결승기록지!$C$12</f>
        <v>조성은</v>
      </c>
      <c r="G15" s="22" t="str">
        <f>[19]결승기록지!$E$12</f>
        <v>울산스포츠과학중</v>
      </c>
      <c r="H15" s="23" t="str">
        <f>[19]결승기록지!$F$12</f>
        <v>16.21</v>
      </c>
      <c r="I15" s="21" t="str">
        <f>[19]결승기록지!$C$13</f>
        <v>임누리</v>
      </c>
      <c r="J15" s="22" t="str">
        <f>[19]결승기록지!$E$13</f>
        <v>거제중앙중</v>
      </c>
      <c r="K15" s="23" t="str">
        <f>[19]결승기록지!$F$13</f>
        <v>16.68</v>
      </c>
      <c r="L15" s="21" t="str">
        <f>[19]결승기록지!$C$14</f>
        <v>정승연</v>
      </c>
      <c r="M15" s="22" t="str">
        <f>[19]결승기록지!$E$14</f>
        <v>경명여자중</v>
      </c>
      <c r="N15" s="23" t="str">
        <f>[19]결승기록지!$F$14</f>
        <v>16.82</v>
      </c>
      <c r="O15" s="21" t="str">
        <f>[19]결승기록지!$C$15</f>
        <v>신채은</v>
      </c>
      <c r="P15" s="22" t="str">
        <f>[19]결승기록지!$E$15</f>
        <v>이리동중</v>
      </c>
      <c r="Q15" s="23" t="str">
        <f>[19]결승기록지!$F$15</f>
        <v>17.75</v>
      </c>
      <c r="R15" s="21" t="str">
        <f>[19]결승기록지!$C$16</f>
        <v>박현서</v>
      </c>
      <c r="S15" s="22" t="str">
        <f>[19]결승기록지!$E$16</f>
        <v>원주여자중</v>
      </c>
      <c r="T15" s="23" t="str">
        <f>[19]결승기록지!$F$16</f>
        <v>17.93</v>
      </c>
      <c r="U15" s="21"/>
      <c r="V15" s="22"/>
      <c r="W15" s="23"/>
      <c r="X15" s="21"/>
      <c r="Y15" s="22"/>
      <c r="Z15" s="23"/>
    </row>
    <row r="16" spans="1:26" s="51" customFormat="1" ht="13.5" customHeight="1">
      <c r="A16" s="112"/>
      <c r="B16" s="14" t="s">
        <v>13</v>
      </c>
      <c r="C16" s="43"/>
      <c r="D16" s="44" t="str">
        <f>[19]결승기록지!$G$8</f>
        <v>-2.6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5"/>
    </row>
    <row r="17" spans="1:29" s="51" customFormat="1" ht="13.5" customHeight="1">
      <c r="A17" s="65">
        <v>4</v>
      </c>
      <c r="B17" s="16" t="s">
        <v>15</v>
      </c>
      <c r="C17" s="40" t="str">
        <f>[20]결승기록지!$C$11</f>
        <v>박규리</v>
      </c>
      <c r="D17" s="41" t="str">
        <f>[20]결승기록지!$E$11</f>
        <v>주례여자중</v>
      </c>
      <c r="E17" s="42" t="str">
        <f>[20]결승기록지!$F$11</f>
        <v>25:57.54</v>
      </c>
      <c r="F17" s="40" t="str">
        <f>[20]결승기록지!$C$12</f>
        <v>임슬희</v>
      </c>
      <c r="G17" s="41" t="str">
        <f>[20]결승기록지!$E$12</f>
        <v>서산여자중</v>
      </c>
      <c r="H17" s="42" t="str">
        <f>[20]결승기록지!$F$12</f>
        <v>26:42.94</v>
      </c>
      <c r="I17" s="40" t="str">
        <f>[20]결승기록지!$C$13</f>
        <v>최윤지</v>
      </c>
      <c r="J17" s="41" t="str">
        <f>[20]결승기록지!$E$13</f>
        <v>조치원여자중</v>
      </c>
      <c r="K17" s="42" t="str">
        <f>[20]결승기록지!$F$13</f>
        <v>27:22.44</v>
      </c>
      <c r="L17" s="40" t="str">
        <f>[20]결승기록지!$C$14</f>
        <v>유정민</v>
      </c>
      <c r="M17" s="41" t="str">
        <f>[20]결승기록지!$E$14</f>
        <v>주례여자중</v>
      </c>
      <c r="N17" s="42" t="str">
        <f>[20]결승기록지!$F$14</f>
        <v>28:44.31</v>
      </c>
      <c r="O17" s="40" t="str">
        <f>[20]결승기록지!$C$15</f>
        <v>남예경</v>
      </c>
      <c r="P17" s="41" t="str">
        <f>[20]결승기록지!$E$15</f>
        <v>상주여자중</v>
      </c>
      <c r="Q17" s="42" t="str">
        <f>[20]결승기록지!$F$15</f>
        <v>29:04.25</v>
      </c>
      <c r="R17" s="40" t="str">
        <f>[20]결승기록지!$C$16</f>
        <v>이은진</v>
      </c>
      <c r="S17" s="41" t="str">
        <f>[20]결승기록지!$E$16</f>
        <v>논곡중</v>
      </c>
      <c r="T17" s="42" t="str">
        <f>[20]결승기록지!$F$16</f>
        <v>29:30.31</v>
      </c>
      <c r="U17" s="40" t="str">
        <f>[20]결승기록지!$C$17</f>
        <v>김한비</v>
      </c>
      <c r="V17" s="41" t="str">
        <f>[20]결승기록지!$E$17</f>
        <v>남원중</v>
      </c>
      <c r="W17" s="42" t="str">
        <f>[20]결승기록지!$F$17</f>
        <v>30:18.27</v>
      </c>
      <c r="X17" s="40"/>
      <c r="Y17" s="41"/>
      <c r="Z17" s="42"/>
    </row>
    <row r="18" spans="1:29" s="51" customFormat="1" ht="13.5" customHeight="1">
      <c r="A18" s="112">
        <v>3</v>
      </c>
      <c r="B18" s="15" t="s">
        <v>70</v>
      </c>
      <c r="C18" s="40"/>
      <c r="D18" s="41" t="str">
        <f>[21]결승기록지!$E$11</f>
        <v>울산스포츠과학중</v>
      </c>
      <c r="E18" s="42" t="str">
        <f>[21]결승기록지!$F$11</f>
        <v>51.66</v>
      </c>
      <c r="F18" s="40"/>
      <c r="G18" s="41" t="str">
        <f>[21]결승기록지!$E$12</f>
        <v>전남체육중</v>
      </c>
      <c r="H18" s="42" t="str">
        <f>[21]결승기록지!$F$12</f>
        <v>52.14</v>
      </c>
      <c r="I18" s="40"/>
      <c r="J18" s="41" t="str">
        <f>[21]결승기록지!$E$13</f>
        <v>인화여자중</v>
      </c>
      <c r="K18" s="42" t="str">
        <f>[21]결승기록지!$F$13</f>
        <v>52.42</v>
      </c>
      <c r="L18" s="40"/>
      <c r="M18" s="41" t="str">
        <f>[21]결승기록지!$E$14</f>
        <v>경기와동중</v>
      </c>
      <c r="N18" s="42" t="str">
        <f>[21]결승기록지!$F$14</f>
        <v>54.22</v>
      </c>
      <c r="O18" s="40"/>
      <c r="P18" s="41" t="str">
        <f>[21]결승기록지!$E$15</f>
        <v>거제중앙중</v>
      </c>
      <c r="Q18" s="42" t="str">
        <f>[21]결승기록지!$F$15</f>
        <v>54.32</v>
      </c>
      <c r="R18" s="40"/>
      <c r="S18" s="41" t="str">
        <f>[21]결승기록지!$E$16</f>
        <v>경기단원중</v>
      </c>
      <c r="T18" s="42" t="str">
        <f>[21]결승기록지!$F$16</f>
        <v>55.91</v>
      </c>
      <c r="U18" s="40"/>
      <c r="V18" s="41" t="str">
        <f>[21]결승기록지!$E$17</f>
        <v>구월여자중</v>
      </c>
      <c r="W18" s="42" t="str">
        <f>[21]결승기록지!$F$17</f>
        <v>56.27</v>
      </c>
      <c r="X18" s="40"/>
      <c r="Y18" s="41"/>
      <c r="Z18" s="42"/>
    </row>
    <row r="19" spans="1:29" s="51" customFormat="1" ht="13.5" customHeight="1">
      <c r="A19" s="112"/>
      <c r="B19" s="14"/>
      <c r="C19" s="124" t="str">
        <f>[21]결승기록지!$C$11</f>
        <v>조성은 조수진 김진희 송지영</v>
      </c>
      <c r="D19" s="125"/>
      <c r="E19" s="126"/>
      <c r="F19" s="124" t="str">
        <f>[21]결승기록지!$C$12</f>
        <v xml:space="preserve">박사라 박혜정 김선주 서샤론 </v>
      </c>
      <c r="G19" s="125"/>
      <c r="H19" s="126"/>
      <c r="I19" s="124" t="str">
        <f>[21]결승기록지!$C$13</f>
        <v xml:space="preserve">김태연 김지원 김도영 조아영 </v>
      </c>
      <c r="J19" s="125"/>
      <c r="K19" s="126"/>
      <c r="L19" s="124" t="str">
        <f>[21]결승기록지!$C$14</f>
        <v>김아인 권하영 박정아 권혜림</v>
      </c>
      <c r="M19" s="125"/>
      <c r="N19" s="126"/>
      <c r="O19" s="124" t="str">
        <f>[21]결승기록지!$C$15</f>
        <v>이예원 임누리 김수목 신지윤</v>
      </c>
      <c r="P19" s="125"/>
      <c r="Q19" s="126"/>
      <c r="R19" s="124" t="str">
        <f>[21]결승기록지!$C$16</f>
        <v>문정은 조미현 김선영 손민지</v>
      </c>
      <c r="S19" s="125"/>
      <c r="T19" s="126"/>
      <c r="U19" s="124" t="str">
        <f>[21]결승기록지!$C$17</f>
        <v>안소연 김주하 노은진 서우리</v>
      </c>
      <c r="V19" s="125"/>
      <c r="W19" s="126"/>
      <c r="X19" s="124"/>
      <c r="Y19" s="125"/>
      <c r="Z19" s="126"/>
    </row>
    <row r="20" spans="1:29" s="51" customFormat="1" ht="13.5" customHeight="1">
      <c r="A20" s="116">
        <v>4</v>
      </c>
      <c r="B20" s="15" t="s">
        <v>71</v>
      </c>
      <c r="C20" s="40"/>
      <c r="D20" s="41" t="str">
        <f>[22]결승기록지!$E$11</f>
        <v>인화여자중</v>
      </c>
      <c r="E20" s="42" t="str">
        <f>[22]결승기록지!$F$11</f>
        <v>4:20.73</v>
      </c>
      <c r="F20" s="40"/>
      <c r="G20" s="41" t="str">
        <f>[22]결승기록지!$E$12</f>
        <v>경기체육중</v>
      </c>
      <c r="H20" s="42" t="str">
        <f>[22]결승기록지!$F$12</f>
        <v>4:23.99</v>
      </c>
      <c r="I20" s="40"/>
      <c r="J20" s="41" t="str">
        <f>[22]결승기록지!$E$13</f>
        <v>거제중앙중</v>
      </c>
      <c r="K20" s="42" t="str">
        <f>[22]결승기록지!$F$13</f>
        <v>4:31.60</v>
      </c>
      <c r="L20" s="40"/>
      <c r="M20" s="41" t="str">
        <f>[22]결승기록지!$E$14</f>
        <v>경기단원중</v>
      </c>
      <c r="N20" s="42" t="str">
        <f>[22]결승기록지!$F$14</f>
        <v>4:59.99</v>
      </c>
      <c r="O20" s="40"/>
      <c r="P20" s="41"/>
      <c r="Q20" s="42"/>
      <c r="R20" s="40"/>
      <c r="S20" s="41"/>
      <c r="T20" s="42"/>
      <c r="U20" s="40"/>
      <c r="V20" s="41"/>
      <c r="W20" s="42"/>
      <c r="X20" s="40"/>
      <c r="Y20" s="63"/>
      <c r="Z20" s="42"/>
    </row>
    <row r="21" spans="1:29" s="51" customFormat="1" ht="13.5" customHeight="1">
      <c r="A21" s="116"/>
      <c r="B21" s="14"/>
      <c r="C21" s="124" t="str">
        <f>[22]결승기록지!$C$11</f>
        <v>김태연 김도영 조아영 김지원</v>
      </c>
      <c r="D21" s="125"/>
      <c r="E21" s="126"/>
      <c r="F21" s="113" t="str">
        <f>[22]결승기록지!$C$12</f>
        <v>박소진 허경진 김민경 이세희</v>
      </c>
      <c r="G21" s="114"/>
      <c r="H21" s="115"/>
      <c r="I21" s="113" t="str">
        <f>[22]결승기록지!$C$13</f>
        <v>임누리 신지윤 김수목 이예원</v>
      </c>
      <c r="J21" s="114"/>
      <c r="K21" s="115"/>
      <c r="L21" s="113" t="str">
        <f>[22]결승기록지!$C$14</f>
        <v>조미현 손민지 김선영 이다빈</v>
      </c>
      <c r="M21" s="114"/>
      <c r="N21" s="115"/>
      <c r="R21" s="113"/>
      <c r="S21" s="114"/>
      <c r="T21" s="115"/>
      <c r="U21" s="113"/>
      <c r="V21" s="114"/>
      <c r="W21" s="115"/>
      <c r="X21" s="121"/>
      <c r="Y21" s="122"/>
      <c r="Z21" s="123"/>
    </row>
    <row r="22" spans="1:29" s="51" customFormat="1" ht="13.5" customHeight="1">
      <c r="A22" s="66">
        <v>2</v>
      </c>
      <c r="B22" s="16" t="s">
        <v>81</v>
      </c>
      <c r="C22" s="18" t="str">
        <f>[12]높이!$C$11</f>
        <v>강효민</v>
      </c>
      <c r="D22" s="19" t="str">
        <f>[12]높이!$E$11</f>
        <v>경남신주중</v>
      </c>
      <c r="E22" s="85">
        <f>[12]높이!$F$11</f>
        <v>1.6</v>
      </c>
      <c r="F22" s="18" t="str">
        <f>[12]높이!$C$12</f>
        <v>김여경</v>
      </c>
      <c r="G22" s="19" t="str">
        <f>[12]높이!$E$12</f>
        <v>전북체육중</v>
      </c>
      <c r="H22" s="20">
        <f>[12]높이!$F$12</f>
        <v>1.55</v>
      </c>
      <c r="I22" s="18" t="str">
        <f>[12]높이!$C$13</f>
        <v>복시현</v>
      </c>
      <c r="J22" s="19" t="str">
        <f>[12]높이!$E$13</f>
        <v>익산어양중</v>
      </c>
      <c r="K22" s="85">
        <f>[12]높이!$F$13</f>
        <v>1.5</v>
      </c>
      <c r="L22" s="18" t="str">
        <f>[12]높이!$C$14</f>
        <v>김한결</v>
      </c>
      <c r="M22" s="19" t="str">
        <f>[12]높이!$E$14</f>
        <v>강릉율곡중</v>
      </c>
      <c r="N22" s="85">
        <f>[12]높이!$F$14</f>
        <v>1.5</v>
      </c>
      <c r="O22" s="18" t="str">
        <f>[12]높이!$C$15</f>
        <v>김주현</v>
      </c>
      <c r="P22" s="19" t="str">
        <f>[12]높이!$E$15</f>
        <v>대흥중</v>
      </c>
      <c r="Q22" s="85">
        <f>[12]높이!$F$15</f>
        <v>1.5</v>
      </c>
      <c r="R22" s="18" t="str">
        <f>[12]높이!$C$16</f>
        <v>이다인</v>
      </c>
      <c r="S22" s="19" t="str">
        <f>[12]높이!$E$16</f>
        <v>월촌중</v>
      </c>
      <c r="T22" s="20">
        <v>1.45</v>
      </c>
      <c r="U22" s="18" t="str">
        <f>[12]높이!$C$17</f>
        <v>전유선</v>
      </c>
      <c r="V22" s="19" t="str">
        <f>[12]높이!$E$17</f>
        <v>경기체육중</v>
      </c>
      <c r="W22" s="20">
        <v>1.45</v>
      </c>
      <c r="X22" s="18"/>
      <c r="Y22" s="19"/>
      <c r="Z22" s="20"/>
    </row>
    <row r="23" spans="1:29" s="51" customFormat="1" ht="6.6" customHeight="1">
      <c r="A23" s="66"/>
      <c r="B23" s="90"/>
      <c r="C23" s="64"/>
      <c r="D23" s="19"/>
      <c r="E23" s="77"/>
      <c r="F23" s="64"/>
      <c r="G23" s="19"/>
      <c r="H23" s="77"/>
      <c r="I23" s="64"/>
      <c r="J23" s="19"/>
      <c r="K23" s="77"/>
      <c r="L23" s="127" t="s">
        <v>93</v>
      </c>
      <c r="M23" s="128"/>
      <c r="N23" s="129"/>
      <c r="O23" s="128" t="s">
        <v>93</v>
      </c>
      <c r="P23" s="128"/>
      <c r="Q23" s="128"/>
      <c r="R23" s="128" t="s">
        <v>94</v>
      </c>
      <c r="S23" s="128"/>
      <c r="T23" s="128"/>
      <c r="U23" s="128" t="s">
        <v>94</v>
      </c>
      <c r="V23" s="128"/>
      <c r="W23" s="128"/>
      <c r="X23" s="64"/>
      <c r="Y23" s="19"/>
      <c r="Z23" s="77"/>
      <c r="AA23" s="54"/>
      <c r="AB23" s="54"/>
      <c r="AC23" s="54"/>
    </row>
    <row r="24" spans="1:29" s="51" customFormat="1" ht="13.5" customHeight="1">
      <c r="A24" s="66"/>
      <c r="B24" s="16" t="s">
        <v>31</v>
      </c>
      <c r="C24" s="93" t="s">
        <v>97</v>
      </c>
      <c r="D24" s="94" t="s">
        <v>97</v>
      </c>
      <c r="E24" s="95" t="s">
        <v>97</v>
      </c>
      <c r="F24" s="18"/>
      <c r="G24" s="19"/>
      <c r="H24" s="20"/>
      <c r="I24" s="21"/>
      <c r="J24" s="22"/>
      <c r="K24" s="23"/>
      <c r="L24" s="21"/>
      <c r="M24" s="22"/>
      <c r="N24" s="23"/>
      <c r="O24" s="21"/>
      <c r="P24" s="22"/>
      <c r="Q24" s="23"/>
      <c r="R24" s="21"/>
      <c r="S24" s="22"/>
      <c r="T24" s="23"/>
      <c r="U24" s="21"/>
      <c r="V24" s="22"/>
      <c r="W24" s="23"/>
      <c r="X24" s="21"/>
      <c r="Y24" s="22"/>
      <c r="Z24" s="23"/>
    </row>
    <row r="25" spans="1:29" s="51" customFormat="1" ht="13.5" customHeight="1">
      <c r="A25" s="112">
        <v>2</v>
      </c>
      <c r="B25" s="15" t="s">
        <v>72</v>
      </c>
      <c r="C25" s="21" t="str">
        <f>[12]멀리!$C$11</f>
        <v>박지현</v>
      </c>
      <c r="D25" s="22" t="str">
        <f>[12]멀리!$E$11</f>
        <v>전남체육중</v>
      </c>
      <c r="E25" s="23">
        <f>[12]멀리!$F$11</f>
        <v>5.27</v>
      </c>
      <c r="F25" s="21" t="str">
        <f>[12]멀리!$C$12</f>
        <v>이희령</v>
      </c>
      <c r="G25" s="22" t="str">
        <f>[12]멀리!$E$12</f>
        <v>강원체육중</v>
      </c>
      <c r="H25" s="23">
        <f>[12]멀리!$F$12</f>
        <v>5.19</v>
      </c>
      <c r="I25" s="21" t="str">
        <f>[12]멀리!$C$13</f>
        <v>조성은</v>
      </c>
      <c r="J25" s="22" t="str">
        <f>[12]멀리!$E$13</f>
        <v>울산스포츠과학중</v>
      </c>
      <c r="K25" s="23">
        <f>[12]멀리!$F$13</f>
        <v>5.13</v>
      </c>
      <c r="L25" s="21" t="str">
        <f>[12]멀리!$C$14</f>
        <v>문다은</v>
      </c>
      <c r="M25" s="22" t="str">
        <f>[12]멀리!$E$14</f>
        <v>광주체육중</v>
      </c>
      <c r="N25" s="23">
        <f>[12]멀리!$F$14</f>
        <v>4.99</v>
      </c>
      <c r="O25" s="21" t="str">
        <f>[12]멀리!$C$15</f>
        <v>김진희</v>
      </c>
      <c r="P25" s="22" t="str">
        <f>[12]멀리!$E$15</f>
        <v>울산스포츠과학중</v>
      </c>
      <c r="Q25" s="23">
        <f>[12]멀리!$F$15</f>
        <v>4.92</v>
      </c>
      <c r="R25" s="21" t="str">
        <f>[12]멀리!$C$16</f>
        <v>김바다</v>
      </c>
      <c r="S25" s="22" t="str">
        <f>[12]멀리!$E$16</f>
        <v>대전체육중</v>
      </c>
      <c r="T25" s="23">
        <f>[12]멀리!$F$16</f>
        <v>4.91</v>
      </c>
      <c r="U25" s="21" t="str">
        <f>[12]멀리!$C$17</f>
        <v>김선주</v>
      </c>
      <c r="V25" s="22" t="str">
        <f>[12]멀리!$E$17</f>
        <v>전남체육중</v>
      </c>
      <c r="W25" s="23">
        <f>[12]멀리!$F$17</f>
        <v>4.8499999999999996</v>
      </c>
      <c r="X25" s="21" t="str">
        <f>[12]멀리!$C$18</f>
        <v>이승은</v>
      </c>
      <c r="Y25" s="22" t="str">
        <f>[12]멀리!$E$18</f>
        <v>영해중</v>
      </c>
      <c r="Z25" s="23">
        <f>[12]멀리!$F$18</f>
        <v>4.8099999999999996</v>
      </c>
    </row>
    <row r="26" spans="1:29" s="51" customFormat="1" ht="13.5" customHeight="1">
      <c r="A26" s="112"/>
      <c r="B26" s="14" t="s">
        <v>13</v>
      </c>
      <c r="C26" s="47"/>
      <c r="D26" s="48" t="str">
        <f>[12]멀리!$G$11</f>
        <v>1.8</v>
      </c>
      <c r="E26" s="49"/>
      <c r="F26" s="47"/>
      <c r="G26" s="48" t="str">
        <f>[12]멀리!$G$12</f>
        <v>2.3</v>
      </c>
      <c r="H26" s="89" t="s">
        <v>92</v>
      </c>
      <c r="I26" s="47"/>
      <c r="J26" s="48" t="str">
        <f>[12]멀리!$G$13</f>
        <v>2.0</v>
      </c>
      <c r="K26" s="49"/>
      <c r="L26" s="47"/>
      <c r="M26" s="48" t="str">
        <f>[12]멀리!$G$14</f>
        <v>1.3</v>
      </c>
      <c r="N26" s="49"/>
      <c r="O26" s="47"/>
      <c r="P26" s="48" t="str">
        <f>[12]멀리!$G$15</f>
        <v>1.7</v>
      </c>
      <c r="Q26" s="49"/>
      <c r="R26" s="47"/>
      <c r="S26" s="48" t="str">
        <f>[12]멀리!$G$16</f>
        <v>0.2</v>
      </c>
      <c r="T26" s="49"/>
      <c r="U26" s="58"/>
      <c r="V26" s="60" t="str">
        <f>[12]멀리!$G$17</f>
        <v>0.4</v>
      </c>
      <c r="W26" s="49"/>
      <c r="X26" s="47"/>
      <c r="Y26" s="48" t="str">
        <f>[12]멀리!$G$18</f>
        <v>1.7</v>
      </c>
      <c r="Z26" s="49"/>
    </row>
    <row r="27" spans="1:29" s="51" customFormat="1" ht="13.5" customHeight="1">
      <c r="A27" s="112">
        <v>3</v>
      </c>
      <c r="B27" s="15" t="s">
        <v>69</v>
      </c>
      <c r="C27" s="21" t="str">
        <f>[12]세단!$C$11</f>
        <v>박지현</v>
      </c>
      <c r="D27" s="22" t="str">
        <f>[12]세단!$E$11</f>
        <v>전남체육중</v>
      </c>
      <c r="E27" s="23">
        <f>[12]세단!$F$11</f>
        <v>11.55</v>
      </c>
      <c r="F27" s="21" t="str">
        <f>[12]세단!$C$12</f>
        <v>김선주</v>
      </c>
      <c r="G27" s="22" t="str">
        <f>[12]세단!$E$12</f>
        <v>전남체육중</v>
      </c>
      <c r="H27" s="23">
        <f>[12]세단!$F$12</f>
        <v>11.44</v>
      </c>
      <c r="I27" s="21" t="str">
        <f>[12]세단!$C$13</f>
        <v>김바다</v>
      </c>
      <c r="J27" s="22" t="str">
        <f>[12]세단!$E$13</f>
        <v>대전체육중</v>
      </c>
      <c r="K27" s="23">
        <f>[12]세단!$F$13</f>
        <v>11.08</v>
      </c>
      <c r="L27" s="21" t="str">
        <f>[12]세단!$C$14</f>
        <v>김여경</v>
      </c>
      <c r="M27" s="22" t="str">
        <f>[12]세단!$E$14</f>
        <v>전북체육중</v>
      </c>
      <c r="N27" s="23">
        <f>[12]세단!$F$14</f>
        <v>10.59</v>
      </c>
      <c r="O27" s="21" t="str">
        <f>[12]세단!$C$15</f>
        <v>김수목</v>
      </c>
      <c r="P27" s="22" t="str">
        <f>[12]세단!$E$15</f>
        <v>거제중앙중</v>
      </c>
      <c r="Q27" s="23">
        <f>[12]세단!$F$15</f>
        <v>10.23</v>
      </c>
      <c r="R27" s="21" t="str">
        <f>[12]세단!$C$16</f>
        <v>김지현</v>
      </c>
      <c r="S27" s="22" t="str">
        <f>[12]세단!$E$16</f>
        <v>논곡중</v>
      </c>
      <c r="T27" s="23">
        <f>[12]세단!$F$16</f>
        <v>10.17</v>
      </c>
      <c r="U27" s="21" t="str">
        <f>[12]세단!$C$17</f>
        <v>한혜정</v>
      </c>
      <c r="V27" s="22" t="str">
        <f>[12]세단!$E$17</f>
        <v>홍성여자중</v>
      </c>
      <c r="W27" s="23">
        <f>[12]세단!$F$17</f>
        <v>10.14</v>
      </c>
      <c r="X27" s="21" t="str">
        <f>[12]세단!$C$18</f>
        <v>우연경</v>
      </c>
      <c r="Y27" s="22" t="str">
        <f>[12]세단!$E$18</f>
        <v>대전체육중</v>
      </c>
      <c r="Z27" s="23">
        <f>[12]세단!$F$18</f>
        <v>9.66</v>
      </c>
    </row>
    <row r="28" spans="1:29" s="51" customFormat="1" ht="13.5" customHeight="1">
      <c r="A28" s="112"/>
      <c r="B28" s="14" t="s">
        <v>13</v>
      </c>
      <c r="C28" s="47"/>
      <c r="D28" s="48" t="str">
        <f>[12]세단!$G$11</f>
        <v>2.1</v>
      </c>
      <c r="E28" s="89" t="s">
        <v>92</v>
      </c>
      <c r="F28" s="47"/>
      <c r="G28" s="48" t="str">
        <f>[12]세단!$G$12</f>
        <v>1.6</v>
      </c>
      <c r="H28" s="61"/>
      <c r="I28" s="47"/>
      <c r="J28" s="48" t="str">
        <f>[12]세단!$G$13</f>
        <v>2.2</v>
      </c>
      <c r="K28" s="89" t="s">
        <v>92</v>
      </c>
      <c r="L28" s="47"/>
      <c r="M28" s="48" t="str">
        <f>[12]세단!$G$14</f>
        <v>2.9</v>
      </c>
      <c r="N28" s="89" t="s">
        <v>92</v>
      </c>
      <c r="O28" s="47"/>
      <c r="P28" s="48" t="str">
        <f>[12]세단!$G$15</f>
        <v>-1.6</v>
      </c>
      <c r="Q28" s="49"/>
      <c r="R28" s="47"/>
      <c r="S28" s="48" t="str">
        <f>[12]세단!$G$16</f>
        <v>0.6</v>
      </c>
      <c r="T28" s="49"/>
      <c r="U28" s="47"/>
      <c r="V28" s="48" t="str">
        <f>[12]세단!$G$17</f>
        <v>2.1</v>
      </c>
      <c r="W28" s="89" t="s">
        <v>92</v>
      </c>
      <c r="X28" s="47"/>
      <c r="Y28" s="48" t="str">
        <f>[12]세단!$G$18</f>
        <v>1.6</v>
      </c>
      <c r="Z28" s="49"/>
    </row>
    <row r="29" spans="1:29" s="51" customFormat="1" ht="13.5" customHeight="1">
      <c r="A29" s="65">
        <v>2</v>
      </c>
      <c r="B29" s="16" t="s">
        <v>73</v>
      </c>
      <c r="C29" s="18" t="str">
        <f>[12]포환!$C$11</f>
        <v>김유진</v>
      </c>
      <c r="D29" s="19" t="str">
        <f>[12]포환!$E$11</f>
        <v>홍성여자중</v>
      </c>
      <c r="E29" s="20" t="s">
        <v>91</v>
      </c>
      <c r="F29" s="18" t="str">
        <f>[12]포환!$C$12</f>
        <v>정진희</v>
      </c>
      <c r="G29" s="19" t="str">
        <f>[12]포환!$E$12</f>
        <v>거제중앙중</v>
      </c>
      <c r="H29" s="20">
        <f>[12]포환!$F$12</f>
        <v>13.55</v>
      </c>
      <c r="I29" s="18" t="str">
        <f>[12]포환!$C$13</f>
        <v>박효정</v>
      </c>
      <c r="J29" s="19" t="str">
        <f>[12]포환!$E$13</f>
        <v>경기체육중</v>
      </c>
      <c r="K29" s="20">
        <f>[12]포환!$F$13</f>
        <v>12.32</v>
      </c>
      <c r="L29" s="18" t="str">
        <f>[12]포환!$C$14</f>
        <v>엄회정</v>
      </c>
      <c r="M29" s="19" t="str">
        <f>[12]포환!$E$14</f>
        <v>내동중</v>
      </c>
      <c r="N29" s="20">
        <f>[12]포환!$F$14</f>
        <v>11.89</v>
      </c>
      <c r="O29" s="18" t="str">
        <f>[12]포환!$C$15</f>
        <v>노수진</v>
      </c>
      <c r="P29" s="19" t="str">
        <f>[12]포환!$E$15</f>
        <v>전남체육중</v>
      </c>
      <c r="Q29" s="20">
        <f>[12]포환!$F$15</f>
        <v>11.55</v>
      </c>
      <c r="R29" s="18" t="str">
        <f>[12]포환!$C$16</f>
        <v>주형원</v>
      </c>
      <c r="S29" s="19" t="str">
        <f>[12]포환!$E$16</f>
        <v>경기철산중</v>
      </c>
      <c r="T29" s="20">
        <f>[12]포환!$F$16</f>
        <v>11.26</v>
      </c>
      <c r="U29" s="18" t="str">
        <f>[12]포환!$C$17</f>
        <v>진서희</v>
      </c>
      <c r="V29" s="19" t="str">
        <f>[12]포환!$E$17</f>
        <v>포항송도중</v>
      </c>
      <c r="W29" s="20">
        <f>[12]포환!$F$17</f>
        <v>11.17</v>
      </c>
      <c r="X29" s="18" t="str">
        <f>[12]포환!$C$18</f>
        <v>신유진</v>
      </c>
      <c r="Y29" s="19" t="str">
        <f>[12]포환!$E$18</f>
        <v>경기체육중</v>
      </c>
      <c r="Z29" s="20">
        <f>[12]포환!$F$18</f>
        <v>10.92</v>
      </c>
    </row>
    <row r="30" spans="1:29" s="51" customFormat="1" ht="13.5" customHeight="1">
      <c r="A30" s="65">
        <v>1</v>
      </c>
      <c r="B30" s="16" t="s">
        <v>75</v>
      </c>
      <c r="C30" s="64" t="str">
        <f>[12]원반!$C$11</f>
        <v>정채윤</v>
      </c>
      <c r="D30" s="50" t="str">
        <f>[12]원반!$E$11</f>
        <v>대소중</v>
      </c>
      <c r="E30" s="20" t="str">
        <f>[12]원반!$F$11</f>
        <v>40.75</v>
      </c>
      <c r="F30" s="18" t="str">
        <f>[12]원반!$C$12</f>
        <v>심명진</v>
      </c>
      <c r="G30" s="19" t="str">
        <f>[12]원반!$E$12</f>
        <v>울산스포츠과학중</v>
      </c>
      <c r="H30" s="20" t="str">
        <f>[12]원반!$F$12</f>
        <v>35.71</v>
      </c>
      <c r="I30" s="18" t="str">
        <f>[12]원반!$C$13</f>
        <v>김유진</v>
      </c>
      <c r="J30" s="19" t="str">
        <f>[12]원반!$E$13</f>
        <v>홍성여자중</v>
      </c>
      <c r="K30" s="20" t="str">
        <f>[12]원반!$F$13</f>
        <v>34.75</v>
      </c>
      <c r="L30" s="18" t="str">
        <f>[12]원반!$C$14</f>
        <v>홍승연</v>
      </c>
      <c r="M30" s="19" t="str">
        <f>[12]원반!$E$14</f>
        <v>부평여자중</v>
      </c>
      <c r="N30" s="20" t="str">
        <f>[12]원반!$F$14</f>
        <v>33.91</v>
      </c>
      <c r="O30" s="18" t="str">
        <f>[12]원반!$C$15</f>
        <v>이아빈</v>
      </c>
      <c r="P30" s="19" t="str">
        <f>[12]원반!$E$15</f>
        <v>익산지원중</v>
      </c>
      <c r="Q30" s="20" t="str">
        <f>[12]원반!$F$15</f>
        <v>31.11</v>
      </c>
      <c r="R30" s="18" t="str">
        <f>[12]원반!$C$16</f>
        <v>유지오</v>
      </c>
      <c r="S30" s="19" t="str">
        <f>[12]원반!$E$16</f>
        <v>전라중</v>
      </c>
      <c r="T30" s="20" t="str">
        <f>[12]원반!$F$16</f>
        <v>30.78</v>
      </c>
      <c r="U30" s="18" t="str">
        <f>[12]원반!$C$17</f>
        <v>김아영</v>
      </c>
      <c r="V30" s="19" t="str">
        <f>[12]원반!$E$17</f>
        <v>목포항도여자중</v>
      </c>
      <c r="W30" s="20" t="str">
        <f>[12]원반!$F$17</f>
        <v>29.54</v>
      </c>
      <c r="X30" s="18" t="str">
        <f>[12]원반!$C$18</f>
        <v>김지인</v>
      </c>
      <c r="Y30" s="50" t="str">
        <f>[12]원반!$E$18</f>
        <v>비아중</v>
      </c>
      <c r="Z30" s="20" t="str">
        <f>[12]원반!$F$18</f>
        <v>29.21</v>
      </c>
    </row>
    <row r="31" spans="1:29" s="51" customFormat="1" ht="13.5" customHeight="1">
      <c r="A31" s="65">
        <v>4</v>
      </c>
      <c r="B31" s="16" t="s">
        <v>74</v>
      </c>
      <c r="C31" s="33" t="str">
        <f>[12]투창!$C$11</f>
        <v>곽가심</v>
      </c>
      <c r="D31" s="34" t="str">
        <f>[12]투창!$E$11</f>
        <v>김해내덕중</v>
      </c>
      <c r="E31" s="35">
        <f>[12]투창!$F$11</f>
        <v>45.52</v>
      </c>
      <c r="F31" s="33" t="str">
        <f>[12]투창!$C$12</f>
        <v>윤세진</v>
      </c>
      <c r="G31" s="34" t="str">
        <f>[12]투창!$E$12</f>
        <v>비아중</v>
      </c>
      <c r="H31" s="35">
        <f>[12]투창!$F$12</f>
        <v>41.56</v>
      </c>
      <c r="I31" s="33" t="str">
        <f>[12]투창!$C$13</f>
        <v>최가희</v>
      </c>
      <c r="J31" s="34" t="str">
        <f>[12]투창!$E$13</f>
        <v>강원체육중</v>
      </c>
      <c r="K31" s="84">
        <f>[12]투창!$F$13</f>
        <v>38.799999999999997</v>
      </c>
      <c r="L31" s="33" t="str">
        <f>[12]투창!$C$14</f>
        <v>문하은</v>
      </c>
      <c r="M31" s="34" t="str">
        <f>[12]투창!$E$14</f>
        <v>광주체육중</v>
      </c>
      <c r="N31" s="35">
        <f>[12]투창!$F$14</f>
        <v>38.630000000000003</v>
      </c>
      <c r="O31" s="33" t="str">
        <f>[12]투창!$C$15</f>
        <v>김가영</v>
      </c>
      <c r="P31" s="34" t="str">
        <f>[12]투창!$E$15</f>
        <v>의성여자중</v>
      </c>
      <c r="Q31" s="35">
        <f>[12]투창!$F$15</f>
        <v>34.57</v>
      </c>
      <c r="R31" s="33" t="str">
        <f>[12]투창!$C$16</f>
        <v>정아영</v>
      </c>
      <c r="S31" s="34" t="str">
        <f>[12]투창!$E$16</f>
        <v>대소중</v>
      </c>
      <c r="T31" s="35">
        <f>[12]투창!$F$16</f>
        <v>32.15</v>
      </c>
      <c r="U31" s="33" t="str">
        <f>[12]투창!$C$17</f>
        <v>김원우</v>
      </c>
      <c r="V31" s="34" t="str">
        <f>[12]투창!$E$17</f>
        <v>월촌중</v>
      </c>
      <c r="W31" s="35">
        <f>[12]투창!$F$17</f>
        <v>31.18</v>
      </c>
      <c r="X31" s="33" t="str">
        <f>[12]투창!$C$18</f>
        <v>장지아</v>
      </c>
      <c r="Y31" s="34" t="str">
        <f>[12]투창!$E$18</f>
        <v>전남체육중</v>
      </c>
      <c r="Z31" s="35">
        <f>[12]투창!$F$18</f>
        <v>29.51</v>
      </c>
    </row>
    <row r="32" spans="1:29" s="51" customFormat="1" ht="13.5" customHeight="1">
      <c r="A32" s="65">
        <v>4</v>
      </c>
      <c r="B32" s="16" t="s">
        <v>68</v>
      </c>
      <c r="C32" s="33" t="str">
        <f>'[12]5종경기'!$C$11</f>
        <v>조아영</v>
      </c>
      <c r="D32" s="34" t="str">
        <f>'[12]5종경기'!$E$11</f>
        <v>인화여자중</v>
      </c>
      <c r="E32" s="35" t="str">
        <f>'[12]5종경기'!$F$11</f>
        <v>2,789점</v>
      </c>
      <c r="F32" s="33" t="str">
        <f>'[12]5종경기'!$C$12</f>
        <v>이선주</v>
      </c>
      <c r="G32" s="34" t="str">
        <f>'[12]5종경기'!$E$12</f>
        <v>대전체육중</v>
      </c>
      <c r="H32" s="35" t="str">
        <f>'[12]5종경기'!$F$12</f>
        <v>2,728점</v>
      </c>
      <c r="I32" s="33" t="str">
        <f>'[12]5종경기'!$C$13</f>
        <v>이나예</v>
      </c>
      <c r="J32" s="34" t="str">
        <f>'[12]5종경기'!$E$13</f>
        <v>원주여자중</v>
      </c>
      <c r="K32" s="35" t="str">
        <f>'[12]5종경기'!$F$13</f>
        <v>2,638점</v>
      </c>
      <c r="L32" s="33"/>
      <c r="M32" s="34"/>
      <c r="N32" s="35"/>
      <c r="O32" s="33"/>
      <c r="P32" s="34"/>
      <c r="Q32" s="35"/>
      <c r="R32" s="33"/>
      <c r="S32" s="34"/>
      <c r="T32" s="35"/>
      <c r="U32" s="33"/>
      <c r="V32" s="34"/>
      <c r="W32" s="35"/>
      <c r="X32" s="33"/>
      <c r="Y32" s="34"/>
      <c r="Z32" s="35"/>
    </row>
    <row r="33" spans="1:26" s="51" customFormat="1" ht="13.5" customHeight="1">
      <c r="A33" s="6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s="9" customFormat="1" ht="14.25" customHeight="1">
      <c r="A34" s="68"/>
      <c r="B34" s="11" t="s">
        <v>86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>
      <c r="A35" s="68"/>
    </row>
    <row r="36" spans="1:26">
      <c r="A36" s="68"/>
    </row>
  </sheetData>
  <mergeCells count="29">
    <mergeCell ref="E2:T2"/>
    <mergeCell ref="U19:W19"/>
    <mergeCell ref="L21:N21"/>
    <mergeCell ref="C21:E21"/>
    <mergeCell ref="F21:H21"/>
    <mergeCell ref="I21:K21"/>
    <mergeCell ref="B3:C3"/>
    <mergeCell ref="C19:E19"/>
    <mergeCell ref="F19:H19"/>
    <mergeCell ref="F3:S3"/>
    <mergeCell ref="L19:N19"/>
    <mergeCell ref="O19:Q19"/>
    <mergeCell ref="R19:T19"/>
    <mergeCell ref="X21:Z21"/>
    <mergeCell ref="A7:A8"/>
    <mergeCell ref="A20:A21"/>
    <mergeCell ref="A27:A28"/>
    <mergeCell ref="A18:A19"/>
    <mergeCell ref="A15:A16"/>
    <mergeCell ref="A9:A10"/>
    <mergeCell ref="A25:A26"/>
    <mergeCell ref="R21:T21"/>
    <mergeCell ref="U21:W21"/>
    <mergeCell ref="I19:K19"/>
    <mergeCell ref="X19:Z19"/>
    <mergeCell ref="L23:N23"/>
    <mergeCell ref="O23:Q23"/>
    <mergeCell ref="R23:T23"/>
    <mergeCell ref="U23:W23"/>
  </mergeCells>
  <phoneticPr fontId="2" type="noConversion"/>
  <pageMargins left="0.32" right="0" top="0" bottom="0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Z37"/>
  <sheetViews>
    <sheetView view="pageBreakPreview" zoomScale="150" zoomScaleSheetLayoutView="150" workbookViewId="0">
      <selection activeCell="E2" sqref="E2:T2"/>
    </sheetView>
  </sheetViews>
  <sheetFormatPr defaultRowHeight="13.5"/>
  <cols>
    <col min="1" max="1" width="2.33203125" style="67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2" spans="1:26" s="9" customFormat="1" ht="45" customHeight="1" thickBot="1">
      <c r="A2" s="66"/>
      <c r="B2" s="10"/>
      <c r="C2" s="10"/>
      <c r="D2" s="10"/>
      <c r="E2" s="117" t="s">
        <v>87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59" t="s">
        <v>85</v>
      </c>
      <c r="V2" s="59"/>
      <c r="W2" s="59"/>
      <c r="X2" s="59"/>
      <c r="Y2" s="59"/>
      <c r="Z2" s="59"/>
    </row>
    <row r="3" spans="1:26" s="9" customFormat="1" ht="14.25" thickTop="1">
      <c r="A3" s="66"/>
      <c r="B3" s="130"/>
      <c r="C3" s="130"/>
      <c r="D3" s="10"/>
      <c r="E3" s="10"/>
      <c r="F3" s="119" t="s">
        <v>88</v>
      </c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66"/>
      <c r="B4" s="12"/>
      <c r="C4" s="12"/>
      <c r="D4" s="10"/>
      <c r="E4" s="1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0"/>
      <c r="U4" s="10"/>
      <c r="V4" s="10"/>
      <c r="W4" s="10"/>
      <c r="X4" s="10"/>
      <c r="Y4" s="10"/>
      <c r="Z4" s="10"/>
    </row>
    <row r="5" spans="1:26" ht="18" customHeight="1">
      <c r="B5" s="120" t="s">
        <v>64</v>
      </c>
      <c r="C5" s="120"/>
      <c r="D5" s="120"/>
      <c r="E5" s="1"/>
      <c r="F5" s="1"/>
      <c r="G5" s="1"/>
      <c r="H5" s="1"/>
      <c r="I5" s="1"/>
      <c r="J5" s="1"/>
      <c r="K5" s="1"/>
      <c r="L5" s="1"/>
      <c r="M5" s="46"/>
      <c r="N5" s="46"/>
      <c r="O5" s="4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46</v>
      </c>
      <c r="C6" s="2"/>
      <c r="D6" s="3" t="s">
        <v>47</v>
      </c>
      <c r="E6" s="4"/>
      <c r="F6" s="2"/>
      <c r="G6" s="3" t="s">
        <v>48</v>
      </c>
      <c r="H6" s="4"/>
      <c r="I6" s="2"/>
      <c r="J6" s="3" t="s">
        <v>49</v>
      </c>
      <c r="K6" s="4"/>
      <c r="L6" s="2"/>
      <c r="M6" s="3" t="s">
        <v>50</v>
      </c>
      <c r="N6" s="4"/>
      <c r="O6" s="2"/>
      <c r="P6" s="3" t="s">
        <v>51</v>
      </c>
      <c r="Q6" s="4"/>
      <c r="R6" s="2"/>
      <c r="S6" s="3" t="s">
        <v>52</v>
      </c>
      <c r="T6" s="4"/>
      <c r="U6" s="2"/>
      <c r="V6" s="3" t="s">
        <v>53</v>
      </c>
      <c r="W6" s="4"/>
      <c r="X6" s="2"/>
      <c r="Y6" s="3" t="s">
        <v>54</v>
      </c>
      <c r="Z6" s="4"/>
    </row>
    <row r="7" spans="1:26" ht="14.25" thickBot="1">
      <c r="B7" s="6" t="s">
        <v>55</v>
      </c>
      <c r="C7" s="5" t="s">
        <v>56</v>
      </c>
      <c r="D7" s="5" t="s">
        <v>57</v>
      </c>
      <c r="E7" s="5" t="s">
        <v>58</v>
      </c>
      <c r="F7" s="5" t="s">
        <v>56</v>
      </c>
      <c r="G7" s="5" t="s">
        <v>57</v>
      </c>
      <c r="H7" s="5" t="s">
        <v>58</v>
      </c>
      <c r="I7" s="5" t="s">
        <v>56</v>
      </c>
      <c r="J7" s="5" t="s">
        <v>57</v>
      </c>
      <c r="K7" s="5" t="s">
        <v>58</v>
      </c>
      <c r="L7" s="5" t="s">
        <v>56</v>
      </c>
      <c r="M7" s="5" t="s">
        <v>57</v>
      </c>
      <c r="N7" s="5" t="s">
        <v>58</v>
      </c>
      <c r="O7" s="5" t="s">
        <v>56</v>
      </c>
      <c r="P7" s="5" t="s">
        <v>57</v>
      </c>
      <c r="Q7" s="5" t="s">
        <v>58</v>
      </c>
      <c r="R7" s="5" t="s">
        <v>56</v>
      </c>
      <c r="S7" s="5" t="s">
        <v>57</v>
      </c>
      <c r="T7" s="5" t="s">
        <v>58</v>
      </c>
      <c r="U7" s="5" t="s">
        <v>56</v>
      </c>
      <c r="V7" s="5" t="s">
        <v>57</v>
      </c>
      <c r="W7" s="5" t="s">
        <v>58</v>
      </c>
      <c r="X7" s="5" t="s">
        <v>56</v>
      </c>
      <c r="Y7" s="5" t="s">
        <v>57</v>
      </c>
      <c r="Z7" s="5" t="s">
        <v>58</v>
      </c>
    </row>
    <row r="8" spans="1:26" s="52" customFormat="1" ht="13.5" customHeight="1" thickTop="1">
      <c r="A8" s="112">
        <v>4</v>
      </c>
      <c r="B8" s="13" t="s">
        <v>59</v>
      </c>
      <c r="C8" s="26" t="str">
        <f>[23]결승기록지!$C$11</f>
        <v>박원진</v>
      </c>
      <c r="D8" s="27" t="str">
        <f>[23]결승기록지!$E$11</f>
        <v>반곡중</v>
      </c>
      <c r="E8" s="28" t="str">
        <f>[23]결승기록지!$F$11</f>
        <v>12.11</v>
      </c>
      <c r="F8" s="26" t="str">
        <f>[23]결승기록지!$C$12</f>
        <v>조휘인</v>
      </c>
      <c r="G8" s="27" t="str">
        <f>[23]결승기록지!$E$12</f>
        <v>경기덕계중</v>
      </c>
      <c r="H8" s="28" t="str">
        <f>[23]결승기록지!$F$12</f>
        <v>12.13</v>
      </c>
      <c r="I8" s="26" t="str">
        <f>[23]결승기록지!$C$13</f>
        <v>손정연</v>
      </c>
      <c r="J8" s="27" t="str">
        <f>[23]결승기록지!$E$13</f>
        <v>익산어양중</v>
      </c>
      <c r="K8" s="28" t="str">
        <f>[23]결승기록지!$F$13</f>
        <v>12.15</v>
      </c>
      <c r="L8" s="26" t="str">
        <f>[23]결승기록지!$C$14</f>
        <v>김준우</v>
      </c>
      <c r="M8" s="27" t="str">
        <f>[23]결승기록지!$E$14</f>
        <v>인천남중</v>
      </c>
      <c r="N8" s="28" t="str">
        <f>[23]결승기록지!$F$14</f>
        <v>12.22</v>
      </c>
      <c r="O8" s="26" t="str">
        <f>[23]결승기록지!$C$15</f>
        <v>원민혁</v>
      </c>
      <c r="P8" s="27" t="str">
        <f>[23]결승기록지!$E$15</f>
        <v>온양용화중</v>
      </c>
      <c r="Q8" s="28" t="str">
        <f>[23]결승기록지!$F$15</f>
        <v>12.34</v>
      </c>
      <c r="R8" s="26" t="str">
        <f>[23]결승기록지!$C$16</f>
        <v>송동익</v>
      </c>
      <c r="S8" s="27" t="str">
        <f>[23]결승기록지!$E$16</f>
        <v>울산스포츠과학중</v>
      </c>
      <c r="T8" s="28" t="str">
        <f>[23]결승기록지!$F$16</f>
        <v>12.50</v>
      </c>
      <c r="U8" s="26" t="str">
        <f>[23]결승기록지!$C$17</f>
        <v>류성우</v>
      </c>
      <c r="V8" s="27" t="str">
        <f>[23]결승기록지!$E$17</f>
        <v>울산스포츠과학중</v>
      </c>
      <c r="W8" s="28" t="str">
        <f>[23]결승기록지!$F$17</f>
        <v>12.52</v>
      </c>
      <c r="X8" s="26" t="str">
        <f>[23]결승기록지!$C$18</f>
        <v>송찬희</v>
      </c>
      <c r="Y8" s="27" t="str">
        <f>[23]결승기록지!$E$18</f>
        <v>동방중</v>
      </c>
      <c r="Z8" s="28" t="str">
        <f>[23]결승기록지!$F$18</f>
        <v>12.55</v>
      </c>
    </row>
    <row r="9" spans="1:26" s="52" customFormat="1" ht="13.5" customHeight="1">
      <c r="A9" s="112"/>
      <c r="B9" s="24" t="s">
        <v>62</v>
      </c>
      <c r="C9" s="29"/>
      <c r="D9" s="96" t="str">
        <f>[23]결승기록지!$G$8</f>
        <v>0.3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2"/>
    </row>
    <row r="10" spans="1:26" s="52" customFormat="1" ht="13.5" customHeight="1">
      <c r="A10" s="65">
        <v>3</v>
      </c>
      <c r="B10" s="16" t="s">
        <v>44</v>
      </c>
      <c r="C10" s="33" t="str">
        <f>[24]결승기록지!$C$11</f>
        <v>이주석</v>
      </c>
      <c r="D10" s="34" t="str">
        <f>[24]결승기록지!$E$11</f>
        <v>온양용화중</v>
      </c>
      <c r="E10" s="35" t="str">
        <f>[24]결승기록지!$F$11</f>
        <v>54.92</v>
      </c>
      <c r="F10" s="33" t="str">
        <f>[24]결승기록지!$C$12</f>
        <v>김동욱</v>
      </c>
      <c r="G10" s="34" t="str">
        <f>[24]결승기록지!$E$12</f>
        <v>전남체육중</v>
      </c>
      <c r="H10" s="35" t="str">
        <f>[24]결승기록지!$F$12</f>
        <v>56.03</v>
      </c>
      <c r="I10" s="33" t="str">
        <f>[24]결승기록지!$C$13</f>
        <v>강동석</v>
      </c>
      <c r="J10" s="34" t="str">
        <f>[24]결승기록지!$E$13</f>
        <v>안동길주중</v>
      </c>
      <c r="K10" s="35" t="str">
        <f>[24]결승기록지!$F$13</f>
        <v>56.46</v>
      </c>
      <c r="L10" s="33" t="str">
        <f>[24]결승기록지!$C$14</f>
        <v>박진우</v>
      </c>
      <c r="M10" s="34" t="str">
        <f>[24]결승기록지!$E$14</f>
        <v>전남대사범대학부설중</v>
      </c>
      <c r="N10" s="35" t="str">
        <f>[24]결승기록지!$F$14</f>
        <v>57.03</v>
      </c>
      <c r="O10" s="33" t="str">
        <f>[24]결승기록지!$C$15</f>
        <v>이승규</v>
      </c>
      <c r="P10" s="34" t="str">
        <f>[24]결승기록지!$E$15</f>
        <v>금암중</v>
      </c>
      <c r="Q10" s="35" t="str">
        <f>[24]결승기록지!$F$15</f>
        <v>57.78</v>
      </c>
      <c r="R10" s="33" t="str">
        <f>[24]결승기록지!$C$16</f>
        <v>허강훈</v>
      </c>
      <c r="S10" s="34" t="str">
        <f>[24]결승기록지!$E$16</f>
        <v>고창중</v>
      </c>
      <c r="T10" s="35" t="str">
        <f>[24]결승기록지!$F$16</f>
        <v>58.47</v>
      </c>
      <c r="U10" s="33" t="str">
        <f>[24]결승기록지!$C$17</f>
        <v>정안성</v>
      </c>
      <c r="V10" s="34" t="str">
        <f>[24]결승기록지!$E$17</f>
        <v>경기신천중</v>
      </c>
      <c r="W10" s="35" t="str">
        <f>[24]결승기록지!$F$17</f>
        <v>1:00.10</v>
      </c>
      <c r="X10" s="33" t="str">
        <f>[24]결승기록지!$C$18</f>
        <v>이건재</v>
      </c>
      <c r="Y10" s="34" t="str">
        <f>[24]결승기록지!$E$18</f>
        <v>서귀포대신중</v>
      </c>
      <c r="Z10" s="35" t="str">
        <f>[24]결승기록지!$F$18</f>
        <v>1:00.33</v>
      </c>
    </row>
    <row r="11" spans="1:26" s="52" customFormat="1" ht="13.5" customHeight="1">
      <c r="A11" s="65">
        <v>2</v>
      </c>
      <c r="B11" s="25" t="s">
        <v>80</v>
      </c>
      <c r="C11" s="36" t="str">
        <f>[25]결승기록지!$C$11</f>
        <v>정태준</v>
      </c>
      <c r="D11" s="37" t="str">
        <f>[25]결승기록지!$E$11</f>
        <v>울산중</v>
      </c>
      <c r="E11" s="35" t="str">
        <f>[25]결승기록지!$F$11</f>
        <v>4:30.49</v>
      </c>
      <c r="F11" s="36" t="str">
        <f>[25]결승기록지!$C$12</f>
        <v>이범수</v>
      </c>
      <c r="G11" s="37" t="str">
        <f>[25]결승기록지!$E$12</f>
        <v>광명북중</v>
      </c>
      <c r="H11" s="38" t="str">
        <f>[25]결승기록지!$F$12</f>
        <v>4:32.62</v>
      </c>
      <c r="I11" s="36" t="str">
        <f>[25]결승기록지!$C$13</f>
        <v>조현욱</v>
      </c>
      <c r="J11" s="37" t="str">
        <f>[25]결승기록지!$E$13</f>
        <v>광주체육중</v>
      </c>
      <c r="K11" s="38" t="str">
        <f>[25]결승기록지!$F$13</f>
        <v>4:33.57</v>
      </c>
      <c r="L11" s="36" t="str">
        <f>[25]결승기록지!$C$14</f>
        <v>최찬유</v>
      </c>
      <c r="M11" s="37" t="str">
        <f>[25]결승기록지!$E$14</f>
        <v>내동중</v>
      </c>
      <c r="N11" s="38" t="str">
        <f>[25]결승기록지!$F$14</f>
        <v>4:36.11</v>
      </c>
      <c r="O11" s="36" t="str">
        <f>[25]결승기록지!$C$15</f>
        <v>원주희</v>
      </c>
      <c r="P11" s="37" t="str">
        <f>[25]결승기록지!$E$15</f>
        <v>경북체육중</v>
      </c>
      <c r="Q11" s="38" t="str">
        <f>[25]결승기록지!$F$15</f>
        <v>4:36.15</v>
      </c>
      <c r="R11" s="36" t="str">
        <f>[25]결승기록지!$C$16</f>
        <v>이진호</v>
      </c>
      <c r="S11" s="37" t="str">
        <f>[25]결승기록지!$E$16</f>
        <v>경기진건중</v>
      </c>
      <c r="T11" s="38" t="str">
        <f>[25]결승기록지!$F$16</f>
        <v>4:41.02</v>
      </c>
      <c r="U11" s="36" t="str">
        <f>[25]결승기록지!$C$17</f>
        <v>안성현</v>
      </c>
      <c r="V11" s="37" t="str">
        <f>[25]결승기록지!$E$17</f>
        <v>충일중</v>
      </c>
      <c r="W11" s="38" t="str">
        <f>[25]결승기록지!$F$17</f>
        <v>4:41.17</v>
      </c>
      <c r="X11" s="36" t="str">
        <f>[25]결승기록지!$C$18</f>
        <v>김영재</v>
      </c>
      <c r="Y11" s="37" t="str">
        <f>[25]결승기록지!$E$18</f>
        <v>경기동부중</v>
      </c>
      <c r="Z11" s="38" t="str">
        <f>[25]결승기록지!$F$18</f>
        <v>4:46.09</v>
      </c>
    </row>
    <row r="12" spans="1:26" s="52" customFormat="1" ht="13.5" customHeight="1">
      <c r="A12" s="112">
        <v>1</v>
      </c>
      <c r="B12" s="107" t="s">
        <v>72</v>
      </c>
      <c r="C12" s="108" t="str">
        <f>[26]멀리!$C$11</f>
        <v>이현우</v>
      </c>
      <c r="D12" s="109" t="str">
        <f>[26]멀리!$E$11</f>
        <v>경남신주중</v>
      </c>
      <c r="E12" s="110" t="str">
        <f>[26]멀리!$F$11</f>
        <v>6.29</v>
      </c>
      <c r="F12" s="108" t="str">
        <f>[26]멀리!$C$12</f>
        <v>김대성</v>
      </c>
      <c r="G12" s="109" t="str">
        <f>[26]멀리!$E$12</f>
        <v>목포하당중</v>
      </c>
      <c r="H12" s="110" t="str">
        <f>[26]멀리!$F$12</f>
        <v>5.51</v>
      </c>
      <c r="I12" s="108" t="str">
        <f>[26]멀리!$C$13</f>
        <v>이경민</v>
      </c>
      <c r="J12" s="109" t="str">
        <f>[26]멀리!$E$13</f>
        <v>광양백운중</v>
      </c>
      <c r="K12" s="110" t="str">
        <f>[26]멀리!$F$13</f>
        <v>5.50</v>
      </c>
      <c r="L12" s="108" t="str">
        <f>[26]멀리!$C$14</f>
        <v>손준혁</v>
      </c>
      <c r="M12" s="109" t="str">
        <f>[26]멀리!$E$14</f>
        <v>대구체육중</v>
      </c>
      <c r="N12" s="110" t="str">
        <f>[26]멀리!$F$14</f>
        <v>5.44</v>
      </c>
      <c r="O12" s="108" t="str">
        <f>[26]멀리!$C$15</f>
        <v>최성화</v>
      </c>
      <c r="P12" s="109" t="str">
        <f>[26]멀리!$E$15</f>
        <v>전남체육중</v>
      </c>
      <c r="Q12" s="110" t="str">
        <f>[26]멀리!$F$15</f>
        <v>5.29</v>
      </c>
      <c r="R12" s="108" t="str">
        <f>[26]멀리!$C$16</f>
        <v>천영수</v>
      </c>
      <c r="S12" s="109" t="str">
        <f>[26]멀리!$E$16</f>
        <v>대전송촌중</v>
      </c>
      <c r="T12" s="110" t="str">
        <f>[26]멀리!$F$16</f>
        <v>5.27</v>
      </c>
      <c r="U12" s="108" t="str">
        <f>[26]멀리!$C$17</f>
        <v>이동현</v>
      </c>
      <c r="V12" s="109" t="str">
        <f>[26]멀리!$E$17</f>
        <v>울산스포츠과학중</v>
      </c>
      <c r="W12" s="110" t="str">
        <f>[26]멀리!$F$17</f>
        <v>5.25</v>
      </c>
      <c r="X12" s="108" t="str">
        <f>[26]멀리!$C$18</f>
        <v>김태현</v>
      </c>
      <c r="Y12" s="109" t="str">
        <f>[26]멀리!$E$18</f>
        <v>경기덕정중</v>
      </c>
      <c r="Z12" s="110" t="str">
        <f>[26]멀리!$F$18</f>
        <v>5.25</v>
      </c>
    </row>
    <row r="13" spans="1:26" s="52" customFormat="1" ht="13.5" customHeight="1">
      <c r="A13" s="112"/>
      <c r="B13" s="24" t="s">
        <v>82</v>
      </c>
      <c r="C13" s="97"/>
      <c r="D13" s="98" t="str">
        <f>[26]멀리!$G$11</f>
        <v>0.5</v>
      </c>
      <c r="E13" s="99"/>
      <c r="F13" s="97"/>
      <c r="G13" s="98" t="str">
        <f>[26]멀리!$G$12</f>
        <v>1.7</v>
      </c>
      <c r="H13" s="99"/>
      <c r="I13" s="97"/>
      <c r="J13" s="98" t="str">
        <f>[26]멀리!$G$13</f>
        <v>0.2</v>
      </c>
      <c r="K13" s="99"/>
      <c r="L13" s="97"/>
      <c r="M13" s="98" t="str">
        <f>[26]멀리!$G$14</f>
        <v>0.8</v>
      </c>
      <c r="N13" s="99"/>
      <c r="O13" s="97"/>
      <c r="P13" s="98" t="str">
        <f>[26]멀리!$G$15</f>
        <v>1.2</v>
      </c>
      <c r="Q13" s="99"/>
      <c r="R13" s="97"/>
      <c r="S13" s="98" t="str">
        <f>[26]멀리!$G$16</f>
        <v>0.8</v>
      </c>
      <c r="T13" s="99"/>
      <c r="U13" s="97"/>
      <c r="V13" s="98" t="str">
        <f>[26]멀리!$G$17</f>
        <v>0.6</v>
      </c>
      <c r="W13" s="99"/>
      <c r="X13" s="97"/>
      <c r="Y13" s="98" t="str">
        <f>[26]멀리!$G$18</f>
        <v>0.4</v>
      </c>
      <c r="Z13" s="111"/>
    </row>
    <row r="14" spans="1:26" s="52" customFormat="1" ht="14.25" customHeight="1">
      <c r="A14" s="65">
        <v>2</v>
      </c>
      <c r="B14" s="16" t="s">
        <v>89</v>
      </c>
      <c r="C14" s="33" t="str">
        <f>[26]포환!$C$11</f>
        <v>김현민</v>
      </c>
      <c r="D14" s="34" t="str">
        <f>[26]포환!$E$11</f>
        <v>거제중앙중</v>
      </c>
      <c r="E14" s="35">
        <f>[26]포환!$F$11</f>
        <v>13.99</v>
      </c>
      <c r="F14" s="33" t="str">
        <f>[26]포환!$C$12</f>
        <v>천상진</v>
      </c>
      <c r="G14" s="34" t="str">
        <f>[26]포환!$E$12</f>
        <v>동주중</v>
      </c>
      <c r="H14" s="35">
        <f>[26]포환!$F$12</f>
        <v>13.93</v>
      </c>
      <c r="I14" s="33" t="str">
        <f>[26]포환!$C$13</f>
        <v>박도현</v>
      </c>
      <c r="J14" s="34" t="str">
        <f>[26]포환!$E$13</f>
        <v>목포하당중</v>
      </c>
      <c r="K14" s="69">
        <f>[26]포환!$F$13</f>
        <v>13.85</v>
      </c>
      <c r="L14" s="33" t="str">
        <f>[26]포환!$C$14</f>
        <v>박준형</v>
      </c>
      <c r="M14" s="34" t="str">
        <f>[26]포환!$E$14</f>
        <v>거창중</v>
      </c>
      <c r="N14" s="69">
        <f>[26]포환!$F$14</f>
        <v>13.77</v>
      </c>
      <c r="O14" s="33" t="str">
        <f>[26]포환!$C$15</f>
        <v>최형재</v>
      </c>
      <c r="P14" s="34" t="str">
        <f>[26]포환!$E$15</f>
        <v>인천당하중</v>
      </c>
      <c r="Q14" s="69">
        <f>[26]포환!$F$15</f>
        <v>12.93</v>
      </c>
      <c r="R14" s="33" t="str">
        <f>[26]포환!$C$16</f>
        <v>채지훈</v>
      </c>
      <c r="S14" s="34" t="str">
        <f>[26]포환!$E$16</f>
        <v>전남체육중</v>
      </c>
      <c r="T14" s="35">
        <f>[26]포환!$F$16</f>
        <v>12.71</v>
      </c>
      <c r="U14" s="33" t="str">
        <f>[26]포환!$C$17</f>
        <v>장민수</v>
      </c>
      <c r="V14" s="34" t="str">
        <f>[26]포환!$E$17</f>
        <v>경기단원중</v>
      </c>
      <c r="W14" s="35">
        <f>[26]포환!$F$17</f>
        <v>11.85</v>
      </c>
      <c r="X14" s="33" t="str">
        <f>[26]포환!$C$18</f>
        <v>김우현</v>
      </c>
      <c r="Y14" s="34" t="str">
        <f>[26]포환!$E$18</f>
        <v>형곡중</v>
      </c>
      <c r="Z14" s="35">
        <f>[26]포환!$F$18</f>
        <v>11.76</v>
      </c>
    </row>
    <row r="15" spans="1:26">
      <c r="A15" s="65"/>
    </row>
    <row r="16" spans="1:26">
      <c r="A16" s="65"/>
    </row>
    <row r="17" spans="1:26" ht="18" customHeight="1">
      <c r="A17" s="65"/>
      <c r="B17" s="120" t="s">
        <v>65</v>
      </c>
      <c r="C17" s="120"/>
      <c r="D17" s="12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65"/>
      <c r="B18" s="7" t="s">
        <v>60</v>
      </c>
      <c r="C18" s="2"/>
      <c r="D18" s="3" t="s">
        <v>32</v>
      </c>
      <c r="E18" s="4"/>
      <c r="F18" s="2"/>
      <c r="G18" s="3" t="s">
        <v>33</v>
      </c>
      <c r="H18" s="4"/>
      <c r="I18" s="2"/>
      <c r="J18" s="3" t="s">
        <v>34</v>
      </c>
      <c r="K18" s="4"/>
      <c r="L18" s="2"/>
      <c r="M18" s="3" t="s">
        <v>35</v>
      </c>
      <c r="N18" s="4"/>
      <c r="O18" s="2"/>
      <c r="P18" s="3" t="s">
        <v>36</v>
      </c>
      <c r="Q18" s="4"/>
      <c r="R18" s="2"/>
      <c r="S18" s="3" t="s">
        <v>37</v>
      </c>
      <c r="T18" s="4"/>
      <c r="U18" s="2"/>
      <c r="V18" s="3" t="s">
        <v>38</v>
      </c>
      <c r="W18" s="4"/>
      <c r="X18" s="2"/>
      <c r="Y18" s="3" t="s">
        <v>39</v>
      </c>
      <c r="Z18" s="4"/>
    </row>
    <row r="19" spans="1:26" ht="14.25" thickBot="1">
      <c r="A19" s="65"/>
      <c r="B19" s="6" t="s">
        <v>40</v>
      </c>
      <c r="C19" s="5" t="s">
        <v>41</v>
      </c>
      <c r="D19" s="5" t="s">
        <v>42</v>
      </c>
      <c r="E19" s="5" t="s">
        <v>43</v>
      </c>
      <c r="F19" s="5" t="s">
        <v>41</v>
      </c>
      <c r="G19" s="5" t="s">
        <v>42</v>
      </c>
      <c r="H19" s="5" t="s">
        <v>43</v>
      </c>
      <c r="I19" s="5" t="s">
        <v>41</v>
      </c>
      <c r="J19" s="5" t="s">
        <v>42</v>
      </c>
      <c r="K19" s="5" t="s">
        <v>43</v>
      </c>
      <c r="L19" s="5" t="s">
        <v>41</v>
      </c>
      <c r="M19" s="5" t="s">
        <v>42</v>
      </c>
      <c r="N19" s="5" t="s">
        <v>43</v>
      </c>
      <c r="O19" s="5" t="s">
        <v>41</v>
      </c>
      <c r="P19" s="5" t="s">
        <v>42</v>
      </c>
      <c r="Q19" s="5" t="s">
        <v>43</v>
      </c>
      <c r="R19" s="5" t="s">
        <v>41</v>
      </c>
      <c r="S19" s="5" t="s">
        <v>42</v>
      </c>
      <c r="T19" s="5" t="s">
        <v>43</v>
      </c>
      <c r="U19" s="5" t="s">
        <v>41</v>
      </c>
      <c r="V19" s="5" t="s">
        <v>42</v>
      </c>
      <c r="W19" s="5" t="s">
        <v>43</v>
      </c>
      <c r="X19" s="5" t="s">
        <v>41</v>
      </c>
      <c r="Y19" s="5" t="s">
        <v>42</v>
      </c>
      <c r="Z19" s="5" t="s">
        <v>43</v>
      </c>
    </row>
    <row r="20" spans="1:26" s="53" customFormat="1" ht="13.5" customHeight="1" thickTop="1">
      <c r="A20" s="112">
        <v>4</v>
      </c>
      <c r="B20" s="13" t="s">
        <v>61</v>
      </c>
      <c r="C20" s="26" t="str">
        <f>[27]결승기록지!$C$11</f>
        <v>조수진</v>
      </c>
      <c r="D20" s="27" t="str">
        <f>[27]결승기록지!$E$11</f>
        <v>울산스포츠과학중</v>
      </c>
      <c r="E20" s="28" t="str">
        <f>[27]결승기록지!$F$11</f>
        <v>12.75</v>
      </c>
      <c r="F20" s="26" t="str">
        <f>[27]결승기록지!$C$12</f>
        <v>김지원</v>
      </c>
      <c r="G20" s="27" t="str">
        <f>[27]결승기록지!$E$12</f>
        <v>인화여자중</v>
      </c>
      <c r="H20" s="28" t="str">
        <f>[27]결승기록지!$F$12</f>
        <v>12.90</v>
      </c>
      <c r="I20" s="26" t="str">
        <f>[27]결승기록지!$C$13</f>
        <v>송지영</v>
      </c>
      <c r="J20" s="27" t="str">
        <f>[27]결승기록지!$E$13</f>
        <v>울산스포츠과학중</v>
      </c>
      <c r="K20" s="28" t="str">
        <f>[27]결승기록지!$F$13</f>
        <v>12.97</v>
      </c>
      <c r="L20" s="26" t="str">
        <f>[27]결승기록지!$C$14</f>
        <v>김민경</v>
      </c>
      <c r="M20" s="27" t="str">
        <f>[27]결승기록지!$E$14</f>
        <v>경기체육중</v>
      </c>
      <c r="N20" s="28" t="str">
        <f>[27]결승기록지!$F$14</f>
        <v>12.99</v>
      </c>
      <c r="O20" s="26" t="str">
        <f>[27]결승기록지!$C$15</f>
        <v>박다윤</v>
      </c>
      <c r="P20" s="27" t="str">
        <f>[27]결승기록지!$E$15</f>
        <v>가좌여자중</v>
      </c>
      <c r="Q20" s="28" t="str">
        <f>[27]결승기록지!$F$15</f>
        <v>13.24</v>
      </c>
      <c r="R20" s="26" t="str">
        <f>[27]결승기록지!$C$16</f>
        <v>박은지</v>
      </c>
      <c r="S20" s="27" t="str">
        <f>[27]결승기록지!$E$16</f>
        <v>충주여자중</v>
      </c>
      <c r="T20" s="28" t="str">
        <f>[27]결승기록지!$F$16</f>
        <v>13.40</v>
      </c>
      <c r="U20" s="26" t="str">
        <f>[27]결승기록지!$C$17</f>
        <v>곽다현</v>
      </c>
      <c r="V20" s="27" t="str">
        <f>[27]결승기록지!$E$17</f>
        <v>형곡중</v>
      </c>
      <c r="W20" s="28" t="str">
        <f>[27]결승기록지!$F$17</f>
        <v>13.41</v>
      </c>
      <c r="X20" s="26"/>
      <c r="Y20" s="27"/>
      <c r="Z20" s="28"/>
    </row>
    <row r="21" spans="1:26" s="53" customFormat="1" ht="13.5" customHeight="1">
      <c r="A21" s="112"/>
      <c r="B21" s="24" t="s">
        <v>62</v>
      </c>
      <c r="C21" s="29"/>
      <c r="D21" s="30" t="str">
        <f>[27]결승기록지!$G$8</f>
        <v>0.5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2"/>
    </row>
    <row r="22" spans="1:26" s="53" customFormat="1" ht="13.5" customHeight="1">
      <c r="A22" s="66">
        <v>3</v>
      </c>
      <c r="B22" s="16" t="s">
        <v>63</v>
      </c>
      <c r="C22" s="33" t="str">
        <f>[28]결승기록지!$C$11</f>
        <v>이경민</v>
      </c>
      <c r="D22" s="34" t="str">
        <f>[28]결승기록지!$E$11</f>
        <v>원주여자중</v>
      </c>
      <c r="E22" s="35" t="str">
        <f>[28]결승기록지!$F$11</f>
        <v>1:02.32</v>
      </c>
      <c r="F22" s="33" t="str">
        <f>[28]결승기록지!$C$12</f>
        <v>장세빈</v>
      </c>
      <c r="G22" s="34" t="str">
        <f>[28]결승기록지!$E$12</f>
        <v>광양백운중</v>
      </c>
      <c r="H22" s="35" t="str">
        <f>[28]결승기록지!$F$12</f>
        <v>1:02.44</v>
      </c>
      <c r="I22" s="33" t="str">
        <f>[28]결승기록지!$C$13</f>
        <v>이승은</v>
      </c>
      <c r="J22" s="34" t="str">
        <f>[28]결승기록지!$E$13</f>
        <v>영해중</v>
      </c>
      <c r="K22" s="35" t="str">
        <f>[28]결승기록지!$F$13</f>
        <v>1:03.36</v>
      </c>
      <c r="L22" s="33" t="str">
        <f>[28]결승기록지!$C$14</f>
        <v>배지민</v>
      </c>
      <c r="M22" s="34" t="str">
        <f>[28]결승기록지!$E$14</f>
        <v>인천당하중</v>
      </c>
      <c r="N22" s="35" t="str">
        <f>[28]결승기록지!$F$14</f>
        <v>1:05.05</v>
      </c>
      <c r="O22" s="33" t="str">
        <f>[28]결승기록지!$C$15</f>
        <v>김유민</v>
      </c>
      <c r="P22" s="34" t="str">
        <f>[28]결승기록지!$E$15</f>
        <v>경기진건중</v>
      </c>
      <c r="Q22" s="35" t="str">
        <f>[28]결승기록지!$F$15</f>
        <v>1:05.14</v>
      </c>
      <c r="R22" s="33" t="str">
        <f>[28]결승기록지!$C$16</f>
        <v>강윤정</v>
      </c>
      <c r="S22" s="34" t="str">
        <f>[28]결승기록지!$E$16</f>
        <v>경기진건중</v>
      </c>
      <c r="T22" s="35" t="str">
        <f>[28]결승기록지!$F$16</f>
        <v>1:05.29</v>
      </c>
      <c r="U22" s="33" t="str">
        <f>[28]결승기록지!$C$17</f>
        <v>채소슬</v>
      </c>
      <c r="V22" s="34" t="str">
        <f>[28]결승기록지!$E$17</f>
        <v>통영여자중</v>
      </c>
      <c r="W22" s="35" t="str">
        <f>[28]결승기록지!$F$17</f>
        <v>1:05.35</v>
      </c>
      <c r="X22" s="33"/>
      <c r="Y22" s="34"/>
      <c r="Z22" s="35"/>
    </row>
    <row r="23" spans="1:26" s="53" customFormat="1" ht="13.5" customHeight="1">
      <c r="A23" s="66">
        <v>1</v>
      </c>
      <c r="B23" s="25" t="s">
        <v>80</v>
      </c>
      <c r="C23" s="36" t="str">
        <f>[29]결승기록지!$C$11</f>
        <v>황예린</v>
      </c>
      <c r="D23" s="37" t="str">
        <f>[29]결승기록지!$E$11</f>
        <v>건대부속중</v>
      </c>
      <c r="E23" s="38" t="str">
        <f>[29]결승기록지!$F$11</f>
        <v>4:54.91</v>
      </c>
      <c r="F23" s="36" t="str">
        <f>[29]결승기록지!$C$12</f>
        <v>곽아름</v>
      </c>
      <c r="G23" s="37" t="str">
        <f>[29]결승기록지!$E$12</f>
        <v>전남체육중</v>
      </c>
      <c r="H23" s="38" t="str">
        <f>[29]결승기록지!$F$12</f>
        <v>5:05.70</v>
      </c>
      <c r="I23" s="36" t="str">
        <f>[29]결승기록지!$C$13</f>
        <v>성수지</v>
      </c>
      <c r="J23" s="37" t="str">
        <f>[29]결승기록지!$E$13</f>
        <v>고창여자중</v>
      </c>
      <c r="K23" s="38" t="str">
        <f>[29]결승기록지!$F$13</f>
        <v>5:11.40</v>
      </c>
      <c r="L23" s="36" t="str">
        <f>[29]결승기록지!$C$14</f>
        <v>김희분</v>
      </c>
      <c r="M23" s="37" t="str">
        <f>[29]결승기록지!$E$14</f>
        <v>영동중</v>
      </c>
      <c r="N23" s="38" t="str">
        <f>[29]결승기록지!$F$14</f>
        <v>5:12.41</v>
      </c>
      <c r="O23" s="36" t="str">
        <f>[29]결승기록지!$C$15</f>
        <v>김다정</v>
      </c>
      <c r="P23" s="37" t="str">
        <f>[29]결승기록지!$E$15</f>
        <v>경기체육중</v>
      </c>
      <c r="Q23" s="38" t="str">
        <f>[29]결승기록지!$F$15</f>
        <v>5:14.99</v>
      </c>
      <c r="R23" s="36" t="str">
        <f>[29]결승기록지!$C$16</f>
        <v>임주원</v>
      </c>
      <c r="S23" s="37" t="str">
        <f>[29]결승기록지!$E$16</f>
        <v>경기진건중</v>
      </c>
      <c r="T23" s="38" t="str">
        <f>[29]결승기록지!$F$16</f>
        <v>5:18.54</v>
      </c>
      <c r="U23" s="36" t="str">
        <f>[29]결승기록지!$C$17</f>
        <v>김도연</v>
      </c>
      <c r="V23" s="37" t="str">
        <f>[29]결승기록지!$E$17</f>
        <v>인천당하중</v>
      </c>
      <c r="W23" s="38" t="str">
        <f>[29]결승기록지!$F$17</f>
        <v>5:21.16</v>
      </c>
      <c r="X23" s="36" t="str">
        <f>[29]결승기록지!$C$18</f>
        <v>김도예</v>
      </c>
      <c r="Y23" s="37" t="str">
        <f>[29]결승기록지!$E$18</f>
        <v>경기경안중</v>
      </c>
      <c r="Z23" s="38" t="str">
        <f>[29]결승기록지!$F$18</f>
        <v>5:27.88</v>
      </c>
    </row>
    <row r="24" spans="1:26" s="52" customFormat="1" ht="13.5" customHeight="1">
      <c r="A24" s="116">
        <v>2</v>
      </c>
      <c r="B24" s="107" t="s">
        <v>76</v>
      </c>
      <c r="C24" s="108" t="str">
        <f>[30]멀리!$C$11</f>
        <v>신지선</v>
      </c>
      <c r="D24" s="109" t="str">
        <f>[30]멀리!$E$11</f>
        <v>익산어양중</v>
      </c>
      <c r="E24" s="110">
        <f>[30]멀리!$F$11</f>
        <v>4.71</v>
      </c>
      <c r="F24" s="108" t="str">
        <f>[30]멀리!$C$12</f>
        <v>김지원</v>
      </c>
      <c r="G24" s="109" t="str">
        <f>[30]멀리!$E$12</f>
        <v>경기체육중</v>
      </c>
      <c r="H24" s="110">
        <f>[30]멀리!$F$12</f>
        <v>4.6500000000000004</v>
      </c>
      <c r="I24" s="108" t="str">
        <f>[30]멀리!$C$13</f>
        <v>석예진</v>
      </c>
      <c r="J24" s="109" t="str">
        <f>[30]멀리!$E$13</f>
        <v>경남신주중</v>
      </c>
      <c r="K24" s="110">
        <f>[30]멀리!$F$13</f>
        <v>4.63</v>
      </c>
      <c r="L24" s="108" t="str">
        <f>[30]멀리!$C$14</f>
        <v>김수목</v>
      </c>
      <c r="M24" s="109" t="str">
        <f>[30]멀리!$E$14</f>
        <v>거제중앙중</v>
      </c>
      <c r="N24" s="110">
        <f>[30]멀리!$F$14</f>
        <v>4.4800000000000004</v>
      </c>
      <c r="O24" s="108" t="str">
        <f>[30]멀리!$C$15</f>
        <v>김수민</v>
      </c>
      <c r="P24" s="109" t="str">
        <f>[30]멀리!$E$15</f>
        <v>부원여자중</v>
      </c>
      <c r="Q24" s="110">
        <f>[30]멀리!$F$15</f>
        <v>4.29</v>
      </c>
      <c r="R24" s="108" t="str">
        <f>[30]멀리!$C$16</f>
        <v>한이슬</v>
      </c>
      <c r="S24" s="109" t="str">
        <f>[30]멀리!$E$16</f>
        <v>청양중</v>
      </c>
      <c r="T24" s="110">
        <f>[30]멀리!$F$16</f>
        <v>4.2699999999999996</v>
      </c>
      <c r="U24" s="108" t="str">
        <f>[30]멀리!$C$17</f>
        <v>김서진</v>
      </c>
      <c r="V24" s="109" t="str">
        <f>[30]멀리!$E$17</f>
        <v>전남체육중</v>
      </c>
      <c r="W24" s="110">
        <f>[30]멀리!$F$17</f>
        <v>4.24</v>
      </c>
      <c r="X24" s="108" t="str">
        <f>[30]멀리!$C$18</f>
        <v>최혜원</v>
      </c>
      <c r="Y24" s="109" t="str">
        <f>[30]멀리!$E$18</f>
        <v>대구체육중</v>
      </c>
      <c r="Z24" s="110">
        <f>[30]멀리!$F$18</f>
        <v>4.07</v>
      </c>
    </row>
    <row r="25" spans="1:26" s="52" customFormat="1" ht="13.5" customHeight="1">
      <c r="A25" s="116"/>
      <c r="B25" s="24" t="s">
        <v>83</v>
      </c>
      <c r="C25" s="97"/>
      <c r="D25" s="98" t="str">
        <f>[30]멀리!$G$11</f>
        <v>-1.2</v>
      </c>
      <c r="E25" s="99"/>
      <c r="F25" s="97"/>
      <c r="G25" s="98" t="str">
        <f>[30]멀리!$G$12</f>
        <v>-0.2</v>
      </c>
      <c r="H25" s="99"/>
      <c r="I25" s="97"/>
      <c r="J25" s="98" t="str">
        <f>[30]멀리!$G$13</f>
        <v>0.2</v>
      </c>
      <c r="K25" s="99"/>
      <c r="L25" s="97"/>
      <c r="M25" s="98" t="str">
        <f>[30]멀리!$G$14</f>
        <v>0.2</v>
      </c>
      <c r="N25" s="99"/>
      <c r="O25" s="97"/>
      <c r="P25" s="98" t="str">
        <f>[30]멀리!$G$15</f>
        <v>-1.0</v>
      </c>
      <c r="Q25" s="99"/>
      <c r="R25" s="97"/>
      <c r="S25" s="98" t="str">
        <f>[30]멀리!$G$16</f>
        <v>0.2</v>
      </c>
      <c r="T25" s="99"/>
      <c r="U25" s="97"/>
      <c r="V25" s="98" t="str">
        <f>[30]멀리!$G$17</f>
        <v>-0.4</v>
      </c>
      <c r="W25" s="99"/>
      <c r="X25" s="97"/>
      <c r="Y25" s="98" t="str">
        <f>[30]멀리!$G$18</f>
        <v>-1.1</v>
      </c>
      <c r="Z25" s="99"/>
    </row>
    <row r="26" spans="1:26" s="52" customFormat="1" ht="14.25" customHeight="1">
      <c r="A26" s="65">
        <v>2</v>
      </c>
      <c r="B26" s="16" t="s">
        <v>90</v>
      </c>
      <c r="C26" s="33" t="str">
        <f>[30]포환!$C$11</f>
        <v>최하나</v>
      </c>
      <c r="D26" s="34" t="str">
        <f>[30]포환!$E$11</f>
        <v>익산지원중</v>
      </c>
      <c r="E26" s="35">
        <f>[30]포환!$F$11</f>
        <v>13.09</v>
      </c>
      <c r="F26" s="33" t="str">
        <f>[30]포환!$C$12</f>
        <v>김효언</v>
      </c>
      <c r="G26" s="34" t="str">
        <f>[30]포환!$E$12</f>
        <v>대구체육중</v>
      </c>
      <c r="H26" s="35">
        <f>[30]포환!$F$12</f>
        <v>11.37</v>
      </c>
      <c r="I26" s="33" t="str">
        <f>[30]포환!$C$13</f>
        <v>김예빈</v>
      </c>
      <c r="J26" s="34" t="str">
        <f>[30]포환!$E$13</f>
        <v>경기철산중</v>
      </c>
      <c r="K26" s="35">
        <f>[30]포환!$F$13</f>
        <v>10.94</v>
      </c>
      <c r="L26" s="33" t="str">
        <f>[30]포환!$C$14</f>
        <v>김예빈</v>
      </c>
      <c r="M26" s="34" t="str">
        <f>[30]포환!$E$14</f>
        <v>익산지원중</v>
      </c>
      <c r="N26" s="35">
        <f>[30]포환!$F$14</f>
        <v>10.28</v>
      </c>
      <c r="O26" s="33" t="str">
        <f>[30]포환!$C$15</f>
        <v>천서윤</v>
      </c>
      <c r="P26" s="34" t="str">
        <f>[30]포환!$E$15</f>
        <v>진남여자중</v>
      </c>
      <c r="Q26" s="84">
        <f>[30]포환!$F$15</f>
        <v>9.5</v>
      </c>
      <c r="R26" s="33" t="str">
        <f>[30]포환!$C$16</f>
        <v>윤가영</v>
      </c>
      <c r="S26" s="34" t="str">
        <f>[30]포환!$E$16</f>
        <v>서산여자중</v>
      </c>
      <c r="T26" s="35">
        <f>[30]포환!$F$16</f>
        <v>8.4499999999999993</v>
      </c>
      <c r="U26" s="33" t="str">
        <f>[30]포환!$C$17</f>
        <v>이슬</v>
      </c>
      <c r="V26" s="34" t="str">
        <f>[30]포환!$E$17</f>
        <v>의성여자중</v>
      </c>
      <c r="W26" s="35">
        <f>[30]포환!$F$17</f>
        <v>8.07</v>
      </c>
      <c r="X26" s="33" t="str">
        <f>[30]포환!$C$18</f>
        <v>윤예림</v>
      </c>
      <c r="Y26" s="34" t="str">
        <f>[30]포환!$E$18</f>
        <v>경기체육중</v>
      </c>
      <c r="Z26" s="84">
        <f>[30]포환!$F$18</f>
        <v>6.8</v>
      </c>
    </row>
    <row r="27" spans="1:26">
      <c r="A27" s="68"/>
    </row>
    <row r="28" spans="1:26">
      <c r="A28" s="68"/>
    </row>
    <row r="29" spans="1:26">
      <c r="A29" s="68"/>
    </row>
    <row r="30" spans="1:26">
      <c r="A30" s="68"/>
    </row>
    <row r="31" spans="1:26">
      <c r="A31" s="68"/>
    </row>
    <row r="32" spans="1:26">
      <c r="A32" s="68"/>
    </row>
    <row r="33" spans="1:1">
      <c r="A33" s="68"/>
    </row>
    <row r="34" spans="1:1">
      <c r="A34" s="68"/>
    </row>
    <row r="35" spans="1:1">
      <c r="A35" s="68"/>
    </row>
    <row r="36" spans="1:1">
      <c r="A36" s="68"/>
    </row>
    <row r="37" spans="1:1">
      <c r="A37" s="68"/>
    </row>
  </sheetData>
  <mergeCells count="9">
    <mergeCell ref="A24:A25"/>
    <mergeCell ref="B5:D5"/>
    <mergeCell ref="B17:D17"/>
    <mergeCell ref="E2:T2"/>
    <mergeCell ref="B3:C3"/>
    <mergeCell ref="F3:S3"/>
    <mergeCell ref="A12:A13"/>
    <mergeCell ref="A8:A9"/>
    <mergeCell ref="A20:A21"/>
  </mergeCells>
  <phoneticPr fontId="2" type="noConversion"/>
  <pageMargins left="0.35" right="0.3" top="0.52" bottom="0.53" header="0.53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38"/>
  <sheetViews>
    <sheetView showGridLines="0" view="pageBreakPreview" zoomScale="150" zoomScaleSheetLayoutView="150" workbookViewId="0">
      <selection activeCell="E2" sqref="E2:T2"/>
    </sheetView>
  </sheetViews>
  <sheetFormatPr defaultRowHeight="13.5"/>
  <cols>
    <col min="1" max="1" width="2.33203125" style="67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66"/>
    </row>
    <row r="2" spans="1:26" s="9" customFormat="1" ht="45" customHeight="1" thickBot="1">
      <c r="A2" s="66"/>
      <c r="B2" s="10"/>
      <c r="C2" s="10"/>
      <c r="D2" s="10"/>
      <c r="E2" s="117" t="s">
        <v>132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59" t="s">
        <v>133</v>
      </c>
      <c r="V2" s="59"/>
      <c r="W2" s="59"/>
      <c r="X2" s="59"/>
      <c r="Y2" s="59"/>
      <c r="Z2" s="59"/>
    </row>
    <row r="3" spans="1:26" s="9" customFormat="1" ht="14.25" thickTop="1">
      <c r="A3" s="66"/>
      <c r="B3" s="120" t="s">
        <v>134</v>
      </c>
      <c r="C3" s="120"/>
      <c r="D3" s="10"/>
      <c r="E3" s="10"/>
      <c r="F3" s="119" t="s">
        <v>135</v>
      </c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117</v>
      </c>
      <c r="C5" s="2"/>
      <c r="D5" s="3" t="s">
        <v>118</v>
      </c>
      <c r="E5" s="4"/>
      <c r="F5" s="2"/>
      <c r="G5" s="3" t="s">
        <v>119</v>
      </c>
      <c r="H5" s="4"/>
      <c r="I5" s="2"/>
      <c r="J5" s="3" t="s">
        <v>120</v>
      </c>
      <c r="K5" s="4"/>
      <c r="L5" s="2"/>
      <c r="M5" s="3" t="s">
        <v>121</v>
      </c>
      <c r="N5" s="4"/>
      <c r="O5" s="2"/>
      <c r="P5" s="3" t="s">
        <v>122</v>
      </c>
      <c r="Q5" s="4"/>
      <c r="R5" s="2"/>
      <c r="S5" s="3" t="s">
        <v>123</v>
      </c>
      <c r="T5" s="4"/>
      <c r="U5" s="2"/>
      <c r="V5" s="3" t="s">
        <v>124</v>
      </c>
      <c r="W5" s="4"/>
      <c r="X5" s="2"/>
      <c r="Y5" s="3" t="s">
        <v>125</v>
      </c>
      <c r="Z5" s="4"/>
    </row>
    <row r="6" spans="1:26" ht="14.25" thickBot="1">
      <c r="B6" s="6" t="s">
        <v>126</v>
      </c>
      <c r="C6" s="5" t="s">
        <v>127</v>
      </c>
      <c r="D6" s="5" t="s">
        <v>128</v>
      </c>
      <c r="E6" s="5" t="s">
        <v>129</v>
      </c>
      <c r="F6" s="5" t="s">
        <v>127</v>
      </c>
      <c r="G6" s="5" t="s">
        <v>128</v>
      </c>
      <c r="H6" s="5" t="s">
        <v>129</v>
      </c>
      <c r="I6" s="5" t="s">
        <v>127</v>
      </c>
      <c r="J6" s="5" t="s">
        <v>128</v>
      </c>
      <c r="K6" s="5" t="s">
        <v>129</v>
      </c>
      <c r="L6" s="5" t="s">
        <v>127</v>
      </c>
      <c r="M6" s="5" t="s">
        <v>128</v>
      </c>
      <c r="N6" s="5" t="s">
        <v>129</v>
      </c>
      <c r="O6" s="5" t="s">
        <v>127</v>
      </c>
      <c r="P6" s="5" t="s">
        <v>128</v>
      </c>
      <c r="Q6" s="5" t="s">
        <v>129</v>
      </c>
      <c r="R6" s="5" t="s">
        <v>127</v>
      </c>
      <c r="S6" s="5" t="s">
        <v>128</v>
      </c>
      <c r="T6" s="5" t="s">
        <v>129</v>
      </c>
      <c r="U6" s="5" t="s">
        <v>127</v>
      </c>
      <c r="V6" s="5" t="s">
        <v>128</v>
      </c>
      <c r="W6" s="5" t="s">
        <v>129</v>
      </c>
      <c r="X6" s="5" t="s">
        <v>127</v>
      </c>
      <c r="Y6" s="5" t="s">
        <v>128</v>
      </c>
      <c r="Z6" s="5" t="s">
        <v>129</v>
      </c>
    </row>
    <row r="7" spans="1:26" s="146" customFormat="1" ht="13.5" customHeight="1" thickTop="1">
      <c r="A7" s="112">
        <v>1</v>
      </c>
      <c r="B7" s="13" t="s">
        <v>104</v>
      </c>
      <c r="C7" s="91" t="str">
        <f>[43]결승기록지!$C$11</f>
        <v>반인호</v>
      </c>
      <c r="D7" s="92" t="str">
        <f>[43]결승기록지!$E$11</f>
        <v>문산수억고</v>
      </c>
      <c r="E7" s="28" t="str">
        <f>[43]결승기록지!$F$11</f>
        <v>10.92</v>
      </c>
      <c r="F7" s="26" t="str">
        <f>[43]결승기록지!$C$12</f>
        <v>박시영</v>
      </c>
      <c r="G7" s="27" t="str">
        <f>[43]결승기록지!$E$12</f>
        <v>세정상업고</v>
      </c>
      <c r="H7" s="28" t="str">
        <f>[43]결승기록지!$F$12</f>
        <v>11.04</v>
      </c>
      <c r="I7" s="26" t="str">
        <f>[43]결승기록지!$C$13</f>
        <v>한상욱</v>
      </c>
      <c r="J7" s="27" t="str">
        <f>[43]결승기록지!$E$13</f>
        <v>경기덕계고</v>
      </c>
      <c r="K7" s="28" t="str">
        <f>[43]결승기록지!$F$13</f>
        <v>11.05</v>
      </c>
      <c r="L7" s="26" t="str">
        <f>[43]결승기록지!$C$14</f>
        <v>이성옥</v>
      </c>
      <c r="M7" s="27" t="str">
        <f>[43]결승기록지!$E$14</f>
        <v>충북체육고</v>
      </c>
      <c r="N7" s="28" t="str">
        <f>[43]결승기록지!$F$14</f>
        <v>11.07</v>
      </c>
      <c r="O7" s="26" t="str">
        <f>[43]결승기록지!$C$15</f>
        <v>김동재</v>
      </c>
      <c r="P7" s="27" t="str">
        <f>[43]결승기록지!$E$15</f>
        <v>경기심원고</v>
      </c>
      <c r="Q7" s="28" t="str">
        <f>[43]결승기록지!$F$15</f>
        <v>11.08</v>
      </c>
      <c r="R7" s="26" t="str">
        <f>[43]결승기록지!$C$16</f>
        <v>조영민</v>
      </c>
      <c r="S7" s="27" t="str">
        <f>[43]결승기록지!$E$16</f>
        <v>전남체육고</v>
      </c>
      <c r="T7" s="28" t="str">
        <f>[43]결승기록지!$F$16</f>
        <v>11.16</v>
      </c>
      <c r="U7" s="26" t="str">
        <f>[43]결승기록지!$C$17</f>
        <v>강승호</v>
      </c>
      <c r="V7" s="27" t="str">
        <f>[43]결승기록지!$E$17</f>
        <v>경남체육고</v>
      </c>
      <c r="W7" s="28" t="str">
        <f>[43]결승기록지!$F$17</f>
        <v>11.18</v>
      </c>
      <c r="X7" s="26" t="str">
        <f>[43]결승기록지!$C$18</f>
        <v>권세훈</v>
      </c>
      <c r="Y7" s="27" t="str">
        <f>[43]결승기록지!$E$18</f>
        <v>경북체육고</v>
      </c>
      <c r="Z7" s="28" t="str">
        <f>[43]결승기록지!$F$18</f>
        <v>11.21</v>
      </c>
    </row>
    <row r="8" spans="1:26" s="146" customFormat="1" ht="13.5" customHeight="1">
      <c r="A8" s="112"/>
      <c r="B8" s="14" t="s">
        <v>103</v>
      </c>
      <c r="C8" s="43"/>
      <c r="D8" s="44">
        <f>[43]결승기록지!$G$8</f>
        <v>-1.1000000000000001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5"/>
    </row>
    <row r="9" spans="1:26" s="146" customFormat="1" ht="13.5" customHeight="1">
      <c r="A9" s="112">
        <v>2</v>
      </c>
      <c r="B9" s="15" t="s">
        <v>105</v>
      </c>
      <c r="C9" s="40" t="str">
        <f>[44]결승기록지!$C$11</f>
        <v>모일환</v>
      </c>
      <c r="D9" s="41" t="str">
        <f>[44]결승기록지!$E$11</f>
        <v>광주체육고</v>
      </c>
      <c r="E9" s="42" t="str">
        <f>[44]결승기록지!$F$11</f>
        <v>21.64</v>
      </c>
      <c r="F9" s="40" t="str">
        <f>[44]결승기록지!$C$12</f>
        <v>김현수</v>
      </c>
      <c r="G9" s="41" t="str">
        <f>[44]결승기록지!$E$12</f>
        <v>충북체육고</v>
      </c>
      <c r="H9" s="42" t="str">
        <f>[44]결승기록지!$F$12</f>
        <v>22.03</v>
      </c>
      <c r="I9" s="40" t="str">
        <f>[44]결승기록지!$C$13</f>
        <v>김동재</v>
      </c>
      <c r="J9" s="41" t="str">
        <f>[44]결승기록지!$E$13</f>
        <v>경기심원고</v>
      </c>
      <c r="K9" s="42" t="str">
        <f>[44]결승기록지!$F$13</f>
        <v>22.09</v>
      </c>
      <c r="L9" s="40" t="str">
        <f>[44]결승기록지!$C$14</f>
        <v>김현탁</v>
      </c>
      <c r="M9" s="41" t="str">
        <f>[44]결승기록지!$E$14</f>
        <v>경복고</v>
      </c>
      <c r="N9" s="42" t="str">
        <f>[44]결승기록지!$F$14</f>
        <v>22.10</v>
      </c>
      <c r="O9" s="40" t="str">
        <f>[44]결승기록지!$C$15</f>
        <v>강승호</v>
      </c>
      <c r="P9" s="41" t="str">
        <f>[44]결승기록지!$E$15</f>
        <v>경남체육고</v>
      </c>
      <c r="Q9" s="42" t="str">
        <f>[44]결승기록지!$F$15</f>
        <v>22.15</v>
      </c>
      <c r="R9" s="40" t="str">
        <f>[44]결승기록지!$C$16</f>
        <v>권세훈</v>
      </c>
      <c r="S9" s="41" t="str">
        <f>[44]결승기록지!$E$16</f>
        <v>경북체육고</v>
      </c>
      <c r="T9" s="42" t="str">
        <f>[44]결승기록지!$F$16</f>
        <v>22.31</v>
      </c>
      <c r="U9" s="40" t="str">
        <f>[44]결승기록지!$C$17</f>
        <v>노경규</v>
      </c>
      <c r="V9" s="41" t="str">
        <f>[44]결승기록지!$E$17</f>
        <v>경기덕계고</v>
      </c>
      <c r="W9" s="42" t="str">
        <f>[44]결승기록지!$F$17</f>
        <v>22.33</v>
      </c>
      <c r="X9" s="40" t="str">
        <f>[44]결승기록지!$C$18</f>
        <v>신민규</v>
      </c>
      <c r="Y9" s="41" t="str">
        <f>[44]결승기록지!$E$18</f>
        <v>한강미디어고</v>
      </c>
      <c r="Z9" s="42" t="str">
        <f>[44]결승기록지!$F$18</f>
        <v>22.45</v>
      </c>
    </row>
    <row r="10" spans="1:26" s="146" customFormat="1" ht="13.5" customHeight="1">
      <c r="A10" s="112"/>
      <c r="B10" s="14" t="s">
        <v>103</v>
      </c>
      <c r="C10" s="43"/>
      <c r="D10" s="44" t="str">
        <f>[44]결승기록지!$G$8</f>
        <v>1.1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5"/>
    </row>
    <row r="11" spans="1:26" s="146" customFormat="1" ht="13.5" customHeight="1">
      <c r="A11" s="65">
        <v>1</v>
      </c>
      <c r="B11" s="16" t="s">
        <v>136</v>
      </c>
      <c r="C11" s="33" t="str">
        <f>[45]결승기록지!$C$11</f>
        <v>김윤재</v>
      </c>
      <c r="D11" s="34" t="str">
        <f>[45]결승기록지!$E$11</f>
        <v>은행고</v>
      </c>
      <c r="E11" s="35" t="str">
        <f>[45]결승기록지!$F$11</f>
        <v>48.27</v>
      </c>
      <c r="F11" s="33" t="str">
        <f>[45]결승기록지!$C$12</f>
        <v>한누리</v>
      </c>
      <c r="G11" s="34" t="str">
        <f>[45]결승기록지!$E$12</f>
        <v>대전체육고</v>
      </c>
      <c r="H11" s="35" t="str">
        <f>[45]결승기록지!$F$12</f>
        <v>48.51</v>
      </c>
      <c r="I11" s="33" t="str">
        <f>[45]결승기록지!$C$13</f>
        <v>박진우</v>
      </c>
      <c r="J11" s="34" t="str">
        <f>[45]결승기록지!$E$13</f>
        <v>경기체육고</v>
      </c>
      <c r="K11" s="35" t="str">
        <f>[45]결승기록지!$F$13</f>
        <v>48.82</v>
      </c>
      <c r="L11" s="33" t="str">
        <f>[45]결승기록지!$C$14</f>
        <v>이승진</v>
      </c>
      <c r="M11" s="34" t="str">
        <f>[45]결승기록지!$E$14</f>
        <v>경남체육고</v>
      </c>
      <c r="N11" s="35" t="str">
        <f>[45]결승기록지!$F$14</f>
        <v>48.93</v>
      </c>
      <c r="O11" s="33" t="str">
        <f>[45]결승기록지!$C$15</f>
        <v>서재영</v>
      </c>
      <c r="P11" s="34" t="str">
        <f>[45]결승기록지!$E$15</f>
        <v>경기덕계고</v>
      </c>
      <c r="Q11" s="35" t="str">
        <f>[45]결승기록지!$F$15</f>
        <v>49.06</v>
      </c>
      <c r="R11" s="33" t="str">
        <f>[45]결승기록지!$C$16</f>
        <v>김현빈</v>
      </c>
      <c r="S11" s="34" t="str">
        <f>[45]결승기록지!$E$16</f>
        <v>울산스포츠과학고</v>
      </c>
      <c r="T11" s="35" t="str">
        <f>[45]결승기록지!$F$16</f>
        <v>49.47</v>
      </c>
      <c r="U11" s="33" t="str">
        <f>[45]결승기록지!$C$17</f>
        <v>김남주</v>
      </c>
      <c r="V11" s="34" t="str">
        <f>[45]결승기록지!$E$17</f>
        <v>경북체육고</v>
      </c>
      <c r="W11" s="35" t="str">
        <f>[45]결승기록지!$F$17</f>
        <v>49.71</v>
      </c>
      <c r="X11" s="33" t="str">
        <f>[45]결승기록지!$C$18</f>
        <v>임성훈</v>
      </c>
      <c r="Y11" s="34" t="str">
        <f>[45]결승기록지!$E$18</f>
        <v>전남체육고</v>
      </c>
      <c r="Z11" s="35" t="str">
        <f>[45]결승기록지!$F$18</f>
        <v>50.19</v>
      </c>
    </row>
    <row r="12" spans="1:26" s="146" customFormat="1" ht="13.5" customHeight="1">
      <c r="A12" s="65">
        <v>3</v>
      </c>
      <c r="B12" s="16" t="s">
        <v>107</v>
      </c>
      <c r="C12" s="33" t="str">
        <f>[46]결승기록지!$C$11</f>
        <v>이의명</v>
      </c>
      <c r="D12" s="34" t="str">
        <f>[46]결승기록지!$E$11</f>
        <v>진건고</v>
      </c>
      <c r="E12" s="35" t="str">
        <f>[46]결승기록지!$F$11</f>
        <v>2:00.48</v>
      </c>
      <c r="F12" s="33" t="str">
        <f>[46]결승기록지!$C$12</f>
        <v>손대혁</v>
      </c>
      <c r="G12" s="34" t="str">
        <f>[46]결승기록지!$E$12</f>
        <v>전곡고</v>
      </c>
      <c r="H12" s="35" t="str">
        <f>[46]결승기록지!$F$12</f>
        <v>2:00.60</v>
      </c>
      <c r="I12" s="33" t="str">
        <f>[46]결승기록지!$C$13</f>
        <v>이효준</v>
      </c>
      <c r="J12" s="34" t="str">
        <f>[46]결승기록지!$E$13</f>
        <v>전남체육고</v>
      </c>
      <c r="K12" s="35" t="str">
        <f>[46]결승기록지!$F$13</f>
        <v>2:01.36</v>
      </c>
      <c r="L12" s="33" t="str">
        <f>[46]결승기록지!$C$14</f>
        <v>마재현</v>
      </c>
      <c r="M12" s="34" t="str">
        <f>[46]결승기록지!$E$14</f>
        <v>경북체육고</v>
      </c>
      <c r="N12" s="35" t="str">
        <f>[46]결승기록지!$F$14</f>
        <v>2:01.97</v>
      </c>
      <c r="O12" s="33" t="str">
        <f>[46]결승기록지!$C$15</f>
        <v>전세진</v>
      </c>
      <c r="P12" s="34" t="str">
        <f>[46]결승기록지!$E$15</f>
        <v>진건고</v>
      </c>
      <c r="Q12" s="35" t="str">
        <f>[46]결승기록지!$F$15</f>
        <v>2:03.99</v>
      </c>
      <c r="R12" s="33" t="str">
        <f>[46]결승기록지!$C$16</f>
        <v>정태현</v>
      </c>
      <c r="S12" s="34" t="str">
        <f>[46]결승기록지!$E$16</f>
        <v>경북체육고</v>
      </c>
      <c r="T12" s="35" t="str">
        <f>[46]결승기록지!$F$16</f>
        <v>2:04.14</v>
      </c>
      <c r="U12" s="33" t="str">
        <f>[46]결승기록지!$C$17</f>
        <v>유준선</v>
      </c>
      <c r="V12" s="34" t="str">
        <f>[46]결승기록지!$E$17</f>
        <v>경기체육고</v>
      </c>
      <c r="W12" s="35" t="str">
        <f>[46]결승기록지!$F$17</f>
        <v>2:10.25</v>
      </c>
      <c r="X12" s="33"/>
      <c r="Y12" s="34"/>
      <c r="Z12" s="35"/>
    </row>
    <row r="13" spans="1:26" s="146" customFormat="1" ht="13.5" customHeight="1">
      <c r="A13" s="147">
        <v>2</v>
      </c>
      <c r="B13" s="16" t="s">
        <v>137</v>
      </c>
      <c r="C13" s="33" t="str">
        <f>[47]결승기록지!$C$11</f>
        <v>손대혁</v>
      </c>
      <c r="D13" s="34" t="str">
        <f>[47]결승기록지!$E$11</f>
        <v>전곡고</v>
      </c>
      <c r="E13" s="148" t="str">
        <f>[47]결승기록지!$F$11</f>
        <v>3:55.39</v>
      </c>
      <c r="F13" s="33" t="str">
        <f>[47]결승기록지!$C$12</f>
        <v>이경호</v>
      </c>
      <c r="G13" s="34" t="str">
        <f>[47]결승기록지!$E$12</f>
        <v>단양고</v>
      </c>
      <c r="H13" s="148" t="str">
        <f>[47]결승기록지!$F$12</f>
        <v>3:55.47</v>
      </c>
      <c r="I13" s="33" t="str">
        <f>[47]결승기록지!$C$13</f>
        <v>김태완</v>
      </c>
      <c r="J13" s="34" t="str">
        <f>[47]결승기록지!$E$13</f>
        <v>대구체육고</v>
      </c>
      <c r="K13" s="148" t="str">
        <f>[47]결승기록지!$F$13</f>
        <v>3:55.63</v>
      </c>
      <c r="L13" s="33" t="str">
        <f>[47]결승기록지!$C$14</f>
        <v>장성호</v>
      </c>
      <c r="M13" s="34" t="str">
        <f>[47]결승기록지!$E$14</f>
        <v>경북체육고</v>
      </c>
      <c r="N13" s="148" t="str">
        <f>[47]결승기록지!$F$14</f>
        <v>4:00.83</v>
      </c>
      <c r="O13" s="33" t="str">
        <f>[47]결승기록지!$C$15</f>
        <v>한가람</v>
      </c>
      <c r="P13" s="34" t="str">
        <f>[47]결승기록지!$E$15</f>
        <v>경기체육고</v>
      </c>
      <c r="Q13" s="148" t="str">
        <f>[47]결승기록지!$F$15</f>
        <v>4:01.22</v>
      </c>
      <c r="R13" s="33" t="str">
        <f>[47]결승기록지!$C$16</f>
        <v>최재경</v>
      </c>
      <c r="S13" s="34" t="str">
        <f>[47]결승기록지!$E$16</f>
        <v>전남체육고</v>
      </c>
      <c r="T13" s="148" t="str">
        <f>[47]결승기록지!$F$16</f>
        <v>4:02.50</v>
      </c>
      <c r="U13" s="33" t="str">
        <f>[47]결승기록지!$C$17</f>
        <v>임채갑</v>
      </c>
      <c r="V13" s="34" t="str">
        <f>[47]결승기록지!$E$17</f>
        <v>경기체육고</v>
      </c>
      <c r="W13" s="148" t="str">
        <f>[47]결승기록지!$F$17</f>
        <v>4:02.79</v>
      </c>
      <c r="X13" s="33" t="str">
        <f>[47]결승기록지!$C$18</f>
        <v>김시완</v>
      </c>
      <c r="Y13" s="34" t="str">
        <f>[47]결승기록지!$E$18</f>
        <v>대전체육고</v>
      </c>
      <c r="Z13" s="148" t="str">
        <f>[47]결승기록지!$F$18</f>
        <v>4:04.10</v>
      </c>
    </row>
    <row r="14" spans="1:26" s="146" customFormat="1" ht="13.5" customHeight="1">
      <c r="A14" s="65">
        <v>3</v>
      </c>
      <c r="B14" s="16" t="s">
        <v>138</v>
      </c>
      <c r="C14" s="18" t="str">
        <f>[48]결승기록지!$C$11</f>
        <v>이경호</v>
      </c>
      <c r="D14" s="19" t="str">
        <f>[48]결승기록지!$E$11</f>
        <v>단양고</v>
      </c>
      <c r="E14" s="80" t="str">
        <f>[48]결승기록지!$F$11</f>
        <v>15:08.99</v>
      </c>
      <c r="F14" s="18" t="str">
        <f>[48]결승기록지!$C$12</f>
        <v>최재경</v>
      </c>
      <c r="G14" s="19" t="str">
        <f>[48]결승기록지!$E$12</f>
        <v>전남체육고</v>
      </c>
      <c r="H14" s="80" t="str">
        <f>[48]결승기록지!$F$12</f>
        <v>15:15.93</v>
      </c>
      <c r="I14" s="18" t="str">
        <f>[48]결승기록지!$C$13</f>
        <v>장성호</v>
      </c>
      <c r="J14" s="19" t="str">
        <f>[48]결승기록지!$E$13</f>
        <v>경북체육고</v>
      </c>
      <c r="K14" s="80" t="str">
        <f>[48]결승기록지!$F$13</f>
        <v>15:22.91</v>
      </c>
      <c r="L14" s="18" t="str">
        <f>[48]결승기록지!$C$14</f>
        <v>안재완</v>
      </c>
      <c r="M14" s="19" t="str">
        <f>[48]결승기록지!$E$14</f>
        <v>남한고</v>
      </c>
      <c r="N14" s="80" t="str">
        <f>[48]결승기록지!$F$14</f>
        <v>15:26.31</v>
      </c>
      <c r="O14" s="18" t="str">
        <f>[48]결승기록지!$C$15</f>
        <v>임영균</v>
      </c>
      <c r="P14" s="19" t="str">
        <f>[48]결승기록지!$E$15</f>
        <v>강릉명륜고</v>
      </c>
      <c r="Q14" s="80" t="str">
        <f>[48]결승기록지!$F$15</f>
        <v>15:29.89</v>
      </c>
      <c r="R14" s="18" t="str">
        <f>[48]결승기록지!$C$16</f>
        <v>신현식</v>
      </c>
      <c r="S14" s="19" t="str">
        <f>[48]결승기록지!$E$16</f>
        <v>단양고</v>
      </c>
      <c r="T14" s="80" t="str">
        <f>[48]결승기록지!$F$16</f>
        <v>15:42.00</v>
      </c>
      <c r="U14" s="18" t="str">
        <f>[48]결승기록지!$C$17</f>
        <v>임채갑</v>
      </c>
      <c r="V14" s="19" t="str">
        <f>[48]결승기록지!$E$17</f>
        <v>경기체육고</v>
      </c>
      <c r="W14" s="80" t="str">
        <f>[48]결승기록지!$F$17</f>
        <v>15:43.25</v>
      </c>
      <c r="X14" s="18" t="str">
        <f>[48]결승기록지!$C$18</f>
        <v>한가람</v>
      </c>
      <c r="Y14" s="19" t="str">
        <f>[48]결승기록지!$E$18</f>
        <v>경기체육고</v>
      </c>
      <c r="Z14" s="80" t="str">
        <f>[48]결승기록지!$F$18</f>
        <v>15:51.04</v>
      </c>
    </row>
    <row r="15" spans="1:26" s="146" customFormat="1" ht="13.5" customHeight="1">
      <c r="A15" s="112">
        <v>2</v>
      </c>
      <c r="B15" s="15" t="s">
        <v>139</v>
      </c>
      <c r="C15" s="40" t="str">
        <f>[49]결승기록지!$C$11</f>
        <v>정재민</v>
      </c>
      <c r="D15" s="41" t="str">
        <f>[49]결승기록지!$E$11</f>
        <v>평촌경영고</v>
      </c>
      <c r="E15" s="42" t="str">
        <f>[49]결승기록지!$F$11</f>
        <v>15.25</v>
      </c>
      <c r="F15" s="149" t="str">
        <f>[49]결승기록지!$C$12</f>
        <v>정진수</v>
      </c>
      <c r="G15" s="41" t="str">
        <f>[49]결승기록지!$E$12</f>
        <v>경북체육고</v>
      </c>
      <c r="H15" s="42" t="str">
        <f>[49]결승기록지!$F$12</f>
        <v>15.61</v>
      </c>
      <c r="I15" s="149" t="str">
        <f>[49]결승기록지!$C$13</f>
        <v>임재민</v>
      </c>
      <c r="J15" s="41" t="str">
        <f>[49]결승기록지!$E$13</f>
        <v>신명고</v>
      </c>
      <c r="K15" s="42" t="str">
        <f>[49]결승기록지!$F$13</f>
        <v>16.23</v>
      </c>
      <c r="L15" s="149" t="str">
        <f>[49]결승기록지!$C$14</f>
        <v>최명현</v>
      </c>
      <c r="M15" s="41" t="str">
        <f>[49]결승기록지!$E$14</f>
        <v>은행고</v>
      </c>
      <c r="N15" s="42" t="str">
        <f>[49]결승기록지!$F$14</f>
        <v>16.27</v>
      </c>
      <c r="O15" s="149" t="str">
        <f>[49]결승기록지!$C$15</f>
        <v>송재용</v>
      </c>
      <c r="P15" s="41" t="str">
        <f>[49]결승기록지!$E$15</f>
        <v>대전체육고</v>
      </c>
      <c r="Q15" s="42" t="str">
        <f>[49]결승기록지!$F$15</f>
        <v>16.61</v>
      </c>
      <c r="R15" s="149" t="str">
        <f>[49]결승기록지!$C$16</f>
        <v>백승헌</v>
      </c>
      <c r="S15" s="41" t="str">
        <f>[49]결승기록지!$E$16</f>
        <v>대구체육고</v>
      </c>
      <c r="T15" s="42" t="str">
        <f>[49]결승기록지!$F$16</f>
        <v>17.84</v>
      </c>
      <c r="U15" s="149"/>
      <c r="V15" s="41"/>
      <c r="W15" s="42"/>
      <c r="X15" s="21"/>
      <c r="Y15" s="22"/>
      <c r="Z15" s="23"/>
    </row>
    <row r="16" spans="1:26" s="146" customFormat="1" ht="13.5" customHeight="1">
      <c r="A16" s="112"/>
      <c r="B16" s="14" t="s">
        <v>103</v>
      </c>
      <c r="C16" s="43"/>
      <c r="D16" s="44" t="str">
        <f>[49]결승기록지!$G$8</f>
        <v>-1.5</v>
      </c>
      <c r="E16" s="45"/>
      <c r="F16" s="46"/>
      <c r="G16" s="46"/>
      <c r="H16" s="45"/>
      <c r="I16" s="46"/>
      <c r="J16" s="46"/>
      <c r="K16" s="45"/>
      <c r="L16" s="46"/>
      <c r="M16" s="46"/>
      <c r="N16" s="45"/>
      <c r="O16" s="46"/>
      <c r="P16" s="46"/>
      <c r="Q16" s="45"/>
      <c r="R16" s="46"/>
      <c r="S16" s="46"/>
      <c r="T16" s="45"/>
      <c r="U16" s="46"/>
      <c r="V16" s="46"/>
      <c r="W16" s="45"/>
      <c r="X16" s="150"/>
      <c r="Y16" s="150"/>
      <c r="Z16" s="49"/>
    </row>
    <row r="17" spans="1:26" s="146" customFormat="1" ht="13.5" customHeight="1">
      <c r="A17" s="65">
        <v>3</v>
      </c>
      <c r="B17" s="16" t="s">
        <v>140</v>
      </c>
      <c r="C17" s="18" t="str">
        <f>[50]결승기록지!$C$11</f>
        <v>김현빈</v>
      </c>
      <c r="D17" s="19" t="str">
        <f>[50]결승기록지!$E$11</f>
        <v>울산스포츠과학고</v>
      </c>
      <c r="E17" s="20" t="s">
        <v>141</v>
      </c>
      <c r="F17" s="18" t="str">
        <f>[50]결승기록지!$C$12</f>
        <v>김종훈</v>
      </c>
      <c r="G17" s="19" t="str">
        <f>[50]결승기록지!$E$12</f>
        <v>경기용인고</v>
      </c>
      <c r="H17" s="20" t="str">
        <f>[50]결승기록지!$F$12</f>
        <v>54.80</v>
      </c>
      <c r="I17" s="18" t="str">
        <f>[50]결승기록지!$C$13</f>
        <v>권기환</v>
      </c>
      <c r="J17" s="19" t="str">
        <f>[50]결승기록지!$E$13</f>
        <v>한강미디어고</v>
      </c>
      <c r="K17" s="20" t="str">
        <f>[50]결승기록지!$F$13</f>
        <v>55.68</v>
      </c>
      <c r="L17" s="18" t="str">
        <f>[50]결승기록지!$C$14</f>
        <v>정진호</v>
      </c>
      <c r="M17" s="19" t="str">
        <f>[50]결승기록지!$E$14</f>
        <v>경기체육고</v>
      </c>
      <c r="N17" s="20" t="str">
        <f>[50]결승기록지!$F$14</f>
        <v>56.26</v>
      </c>
      <c r="O17" s="18" t="str">
        <f>[50]결승기록지!$C$15</f>
        <v>권태원</v>
      </c>
      <c r="P17" s="19" t="str">
        <f>[50]결승기록지!$E$15</f>
        <v>경기심원고</v>
      </c>
      <c r="Q17" s="20" t="str">
        <f>[50]결승기록지!$F$15</f>
        <v>1:00.19</v>
      </c>
      <c r="R17" s="18" t="str">
        <f>[50]결승기록지!$C$16</f>
        <v>송재용</v>
      </c>
      <c r="S17" s="19" t="str">
        <f>[50]결승기록지!$E$16</f>
        <v>대전체육고</v>
      </c>
      <c r="T17" s="20" t="str">
        <f>[50]결승기록지!$F$16</f>
        <v>1:00.61</v>
      </c>
      <c r="U17" s="18" t="str">
        <f>[50]결승기록지!$C$17</f>
        <v>최예성</v>
      </c>
      <c r="V17" s="19" t="str">
        <f>[50]결승기록지!$E$17</f>
        <v>서울체육고등학교</v>
      </c>
      <c r="W17" s="20" t="str">
        <f>[50]결승기록지!$F$17</f>
        <v>1:02.05</v>
      </c>
      <c r="X17" s="18"/>
      <c r="Y17" s="19"/>
      <c r="Z17" s="20"/>
    </row>
    <row r="18" spans="1:26" s="146" customFormat="1" ht="15" customHeight="1">
      <c r="A18" s="65">
        <v>4</v>
      </c>
      <c r="B18" s="16" t="s">
        <v>142</v>
      </c>
      <c r="C18" s="18" t="str">
        <f>[51]결승기록지!$C$11</f>
        <v>신현식</v>
      </c>
      <c r="D18" s="19" t="str">
        <f>[51]결승기록지!$E$11</f>
        <v>단양고</v>
      </c>
      <c r="E18" s="20" t="str">
        <f>[51]결승기록지!$F$11</f>
        <v>9:56.25</v>
      </c>
      <c r="F18" s="18" t="str">
        <f>[51]결승기록지!$C$12</f>
        <v>김재형</v>
      </c>
      <c r="G18" s="19" t="str">
        <f>[51]결승기록지!$E$12</f>
        <v>광주체육고</v>
      </c>
      <c r="H18" s="151" t="str">
        <f>[51]결승기록지!$F$12</f>
        <v>10:03.18</v>
      </c>
      <c r="I18" s="18" t="str">
        <f>[51]결승기록지!$C$13</f>
        <v>강민혁</v>
      </c>
      <c r="J18" s="19" t="str">
        <f>[51]결승기록지!$E$13</f>
        <v>대전체육고</v>
      </c>
      <c r="K18" s="151" t="str">
        <f>[51]결승기록지!$F$13</f>
        <v>10:05.74</v>
      </c>
      <c r="L18" s="18" t="str">
        <f>[51]결승기록지!$C$14</f>
        <v>박원빈</v>
      </c>
      <c r="M18" s="19" t="str">
        <f>[51]결승기록지!$E$14</f>
        <v>서울체육고</v>
      </c>
      <c r="N18" s="20" t="str">
        <f>[51]결승기록지!$F$14</f>
        <v>10:10.36</v>
      </c>
      <c r="O18" s="18" t="str">
        <f>[51]결승기록지!$C$15</f>
        <v>박민호</v>
      </c>
      <c r="P18" s="19" t="str">
        <f>[51]결승기록지!$E$15</f>
        <v>배문고</v>
      </c>
      <c r="Q18" s="152" t="str">
        <f>[51]결승기록지!$F$15</f>
        <v>10:11.68</v>
      </c>
      <c r="R18" s="18" t="str">
        <f>[51]결승기록지!$C$16</f>
        <v>유강민</v>
      </c>
      <c r="S18" s="19" t="str">
        <f>[51]결승기록지!$E$16</f>
        <v>진건고</v>
      </c>
      <c r="T18" s="20" t="str">
        <f>[51]결승기록지!$F$16</f>
        <v>10:13.81</v>
      </c>
      <c r="U18" s="18" t="str">
        <f>[51]결승기록지!$C$17</f>
        <v>정찬희</v>
      </c>
      <c r="V18" s="19" t="str">
        <f>[51]결승기록지!$E$17</f>
        <v>진건고</v>
      </c>
      <c r="W18" s="20" t="str">
        <f>[51]결승기록지!$F$17</f>
        <v>10:15.67</v>
      </c>
      <c r="X18" s="18" t="str">
        <f>[51]결승기록지!$C$18</f>
        <v>권용재</v>
      </c>
      <c r="Y18" s="19" t="str">
        <f>[51]결승기록지!$E$18</f>
        <v>순심고</v>
      </c>
      <c r="Z18" s="20" t="str">
        <f>[51]결승기록지!$F$18</f>
        <v>10:25.26</v>
      </c>
    </row>
    <row r="19" spans="1:26" s="146" customFormat="1" ht="15" customHeight="1">
      <c r="A19" s="65">
        <v>3</v>
      </c>
      <c r="B19" s="16" t="s">
        <v>143</v>
      </c>
      <c r="C19" s="18" t="str">
        <f>[52]결승기록지!$C$11</f>
        <v>임동민</v>
      </c>
      <c r="D19" s="19" t="str">
        <f>[52]결승기록지!$E$11</f>
        <v>경북체육고</v>
      </c>
      <c r="E19" s="20" t="str">
        <f>[52]결승기록지!$F$11</f>
        <v>45:12</v>
      </c>
      <c r="F19" s="18" t="str">
        <f>[52]결승기록지!$C$12</f>
        <v>권민수</v>
      </c>
      <c r="G19" s="19" t="str">
        <f>[52]결승기록지!$E$12</f>
        <v>경기소래고</v>
      </c>
      <c r="H19" s="20" t="str">
        <f>[52]결승기록지!$F$12</f>
        <v>47:36</v>
      </c>
      <c r="I19" s="18" t="str">
        <f>[52]결승기록지!$C$13</f>
        <v>김용환</v>
      </c>
      <c r="J19" s="19" t="str">
        <f>[52]결승기록지!$E$13</f>
        <v>배문고</v>
      </c>
      <c r="K19" s="20" t="str">
        <f>[52]결승기록지!$F$13</f>
        <v>49:23</v>
      </c>
      <c r="L19" s="18" t="str">
        <f>[52]결승기록지!$C$14</f>
        <v>봉성현</v>
      </c>
      <c r="M19" s="19" t="str">
        <f>[52]결승기록지!$E$14</f>
        <v>나주공업고</v>
      </c>
      <c r="N19" s="20" t="str">
        <f>[52]결승기록지!$F$14</f>
        <v>54:10</v>
      </c>
      <c r="O19" s="18" t="str">
        <f>[52]결승기록지!$C$15</f>
        <v>김경훈</v>
      </c>
      <c r="P19" s="19" t="str">
        <f>[52]결승기록지!$E$15</f>
        <v>충남고</v>
      </c>
      <c r="Q19" s="20" t="str">
        <f>[52]결승기록지!$F$15</f>
        <v>55:00</v>
      </c>
      <c r="R19" s="18" t="str">
        <f>[52]결승기록지!$C$16</f>
        <v>기현성</v>
      </c>
      <c r="S19" s="19" t="str">
        <f>[52]결승기록지!$E$16</f>
        <v>광주체육고</v>
      </c>
      <c r="T19" s="20" t="str">
        <f>[52]결승기록지!$F$16</f>
        <v>56:19</v>
      </c>
      <c r="U19" s="18" t="str">
        <f>[52]결승기록지!$C$17</f>
        <v>임성준</v>
      </c>
      <c r="V19" s="19" t="str">
        <f>[52]결승기록지!$E$17</f>
        <v>경기화정고</v>
      </c>
      <c r="W19" s="20" t="str">
        <f>[52]결승기록지!$F$17</f>
        <v>57:14</v>
      </c>
      <c r="X19" s="18" t="str">
        <f>[52]결승기록지!$C$18</f>
        <v>서지원</v>
      </c>
      <c r="Y19" s="19" t="str">
        <f>[52]결승기록지!$E$18</f>
        <v>충현고</v>
      </c>
      <c r="Z19" s="20" t="str">
        <f>[52]결승기록지!$F$18</f>
        <v>58:17</v>
      </c>
    </row>
    <row r="20" spans="1:26" s="146" customFormat="1" ht="13.5" customHeight="1">
      <c r="A20" s="112">
        <v>3</v>
      </c>
      <c r="B20" s="15" t="s">
        <v>70</v>
      </c>
      <c r="C20" s="21"/>
      <c r="D20" s="22" t="str">
        <f>[53]결승기록지!$E$11</f>
        <v>대전체육고</v>
      </c>
      <c r="E20" s="23" t="str">
        <f>[53]결승기록지!$F$11</f>
        <v>41.87</v>
      </c>
      <c r="F20" s="21"/>
      <c r="G20" s="22" t="str">
        <f>[53]결승기록지!$E$12</f>
        <v>충북체육고</v>
      </c>
      <c r="H20" s="23" t="str">
        <f>[53]결승기록지!$F$12</f>
        <v>42.16</v>
      </c>
      <c r="I20" s="21"/>
      <c r="J20" s="22" t="str">
        <f>[53]결승기록지!$E$13</f>
        <v>경북체육고</v>
      </c>
      <c r="K20" s="23" t="str">
        <f>[53]결승기록지!$F$13</f>
        <v>42.18</v>
      </c>
      <c r="L20" s="21"/>
      <c r="M20" s="22" t="str">
        <f>[53]결승기록지!$E$14</f>
        <v>경기덕계고</v>
      </c>
      <c r="N20" s="23" t="str">
        <f>[53]결승기록지!$F$14</f>
        <v>42.37</v>
      </c>
      <c r="O20" s="21"/>
      <c r="P20" s="22" t="str">
        <f>[53]결승기록지!$E$15</f>
        <v>문산수억고</v>
      </c>
      <c r="Q20" s="23" t="str">
        <f>[53]결승기록지!$F$15</f>
        <v>42.42</v>
      </c>
      <c r="R20" s="21"/>
      <c r="S20" s="22" t="str">
        <f>[53]결승기록지!$E$16</f>
        <v>전남체육고</v>
      </c>
      <c r="T20" s="23" t="str">
        <f>[53]결승기록지!$F$16</f>
        <v>42.47</v>
      </c>
      <c r="U20" s="21"/>
      <c r="V20" s="22" t="str">
        <f>[53]결승기록지!$E$17</f>
        <v>경복고</v>
      </c>
      <c r="W20" s="23" t="str">
        <f>[53]결승기록지!$F$17</f>
        <v>42.61</v>
      </c>
      <c r="X20" s="21"/>
      <c r="Y20" s="22" t="str">
        <f>[53]결승기록지!$E$18</f>
        <v>서울체육고</v>
      </c>
      <c r="Z20" s="23" t="str">
        <f>[53]결승기록지!$F$18</f>
        <v>42.95</v>
      </c>
    </row>
    <row r="21" spans="1:26" s="146" customFormat="1" ht="13.5" customHeight="1">
      <c r="A21" s="112"/>
      <c r="B21" s="14"/>
      <c r="C21" s="153" t="str">
        <f>[53]결승기록지!$C$11</f>
        <v>윤세현 최철희 한우리 김용원</v>
      </c>
      <c r="D21" s="154"/>
      <c r="E21" s="155"/>
      <c r="F21" s="121" t="str">
        <f>[53]결승기록지!$C$12</f>
        <v>김태현 이성옥 최창희 김현수</v>
      </c>
      <c r="G21" s="122"/>
      <c r="H21" s="123"/>
      <c r="I21" s="121" t="str">
        <f>[53]결승기록지!$C$13</f>
        <v>강윤진 김남주 김중석 권세훈</v>
      </c>
      <c r="J21" s="122"/>
      <c r="K21" s="123"/>
      <c r="L21" s="121" t="str">
        <f>[53]결승기록지!$C$14</f>
        <v>김기라성 한상욱 노경규 서재영</v>
      </c>
      <c r="M21" s="122"/>
      <c r="N21" s="123"/>
      <c r="O21" s="121" t="str">
        <f>[53]결승기록지!$C$15</f>
        <v>윤태진 오상원 류상현 반인호</v>
      </c>
      <c r="P21" s="122"/>
      <c r="Q21" s="123"/>
      <c r="R21" s="121" t="str">
        <f>[53]결승기록지!$C$16</f>
        <v>박주원 김지원 양건우 조영민</v>
      </c>
      <c r="S21" s="122"/>
      <c r="T21" s="123"/>
      <c r="U21" s="121" t="str">
        <f>[53]결승기록지!$C$17</f>
        <v>정재욱 김태규 서영훈 김현탁</v>
      </c>
      <c r="V21" s="122"/>
      <c r="W21" s="123"/>
      <c r="X21" s="121" t="str">
        <f>[53]결승기록지!$C$18</f>
        <v>엄종수 박민제 이효찬 정태현</v>
      </c>
      <c r="Y21" s="122"/>
      <c r="Z21" s="123"/>
    </row>
    <row r="22" spans="1:26" s="146" customFormat="1" ht="13.5" customHeight="1">
      <c r="A22" s="156">
        <v>4</v>
      </c>
      <c r="B22" s="15" t="s">
        <v>144</v>
      </c>
      <c r="C22" s="21"/>
      <c r="D22" s="22" t="str">
        <f>[54]결승기록지!$E$11</f>
        <v>광주체육고</v>
      </c>
      <c r="E22" s="23" t="str">
        <f>[54]결승기록지!$F$11</f>
        <v>3:23.24</v>
      </c>
      <c r="F22" s="21"/>
      <c r="G22" s="22" t="str">
        <f>[54]결승기록지!$E$12</f>
        <v>경기체육고</v>
      </c>
      <c r="H22" s="23" t="str">
        <f>[54]결승기록지!$F$12</f>
        <v>3:24.45</v>
      </c>
      <c r="I22" s="21"/>
      <c r="J22" s="22" t="str">
        <f>[54]결승기록지!$E$13</f>
        <v>경기용인고</v>
      </c>
      <c r="K22" s="23" t="str">
        <f>[54]결승기록지!$F$13</f>
        <v>3:26.61</v>
      </c>
      <c r="L22" s="21"/>
      <c r="M22" s="22" t="str">
        <f>[54]결승기록지!$E$14</f>
        <v>대구체육고</v>
      </c>
      <c r="N22" s="23" t="str">
        <f>[54]결승기록지!$F$14</f>
        <v>3:30.75</v>
      </c>
      <c r="O22" s="21"/>
      <c r="P22" s="22" t="str">
        <f>[54]결승기록지!$E$15</f>
        <v>태원고</v>
      </c>
      <c r="Q22" s="23" t="str">
        <f>[54]결승기록지!$F$15</f>
        <v>3:31.22</v>
      </c>
      <c r="R22" s="21"/>
      <c r="S22" s="22" t="str">
        <f>[54]결승기록지!$E$16</f>
        <v>경기소래고</v>
      </c>
      <c r="T22" s="23" t="str">
        <f>[54]결승기록지!$F$16</f>
        <v>3:34.51</v>
      </c>
      <c r="U22" s="21"/>
      <c r="V22" s="22" t="str">
        <f>[54]결승기록지!$E$17</f>
        <v>경기원곡고</v>
      </c>
      <c r="W22" s="23" t="str">
        <f>[54]결승기록지!$F$17</f>
        <v>3:56.59</v>
      </c>
      <c r="X22" s="21"/>
      <c r="Y22" s="22"/>
      <c r="Z22" s="23"/>
    </row>
    <row r="23" spans="1:26" s="146" customFormat="1" ht="13.5" customHeight="1">
      <c r="A23" s="156"/>
      <c r="B23" s="14"/>
      <c r="C23" s="121" t="str">
        <f>[54]결승기록지!$C$11</f>
        <v>박창현 양동걸 한승완 모일환</v>
      </c>
      <c r="D23" s="122"/>
      <c r="E23" s="123"/>
      <c r="F23" s="121" t="str">
        <f>[54]결승기록지!$C$12</f>
        <v>염종환 정진호 최대섭 박진우</v>
      </c>
      <c r="G23" s="122"/>
      <c r="H23" s="123"/>
      <c r="I23" s="121" t="str">
        <f>[54]결승기록지!$C$13</f>
        <v>이승원 이시온 김범식 김종훈</v>
      </c>
      <c r="J23" s="122"/>
      <c r="K23" s="123"/>
      <c r="L23" s="121" t="str">
        <f>[54]결승기록지!$C$14</f>
        <v>임재민 김주호 유진영 장경구</v>
      </c>
      <c r="M23" s="122"/>
      <c r="N23" s="123"/>
      <c r="O23" s="121" t="str">
        <f>[54]결승기록지!$C$15</f>
        <v>김영현 마상진 손일곤 양민준</v>
      </c>
      <c r="P23" s="122"/>
      <c r="Q23" s="123"/>
      <c r="R23" s="121" t="str">
        <f>[54]결승기록지!$C$16</f>
        <v>김민지 양창운 최정수 박민혁</v>
      </c>
      <c r="S23" s="122"/>
      <c r="T23" s="123"/>
      <c r="U23" s="121" t="str">
        <f>[54]결승기록지!$C$17</f>
        <v>한재혁 김재욱 유지원 손지후</v>
      </c>
      <c r="V23" s="122"/>
      <c r="W23" s="123"/>
      <c r="X23" s="121"/>
      <c r="Y23" s="122"/>
      <c r="Z23" s="123"/>
    </row>
    <row r="24" spans="1:26" s="146" customFormat="1" ht="13.5" customHeight="1">
      <c r="A24" s="66">
        <v>1</v>
      </c>
      <c r="B24" s="15" t="s">
        <v>108</v>
      </c>
      <c r="C24" s="21" t="str">
        <f>[55]높이!$C$11</f>
        <v>김두용</v>
      </c>
      <c r="D24" s="22" t="str">
        <f>[55]높이!$E$11</f>
        <v>대구체육고</v>
      </c>
      <c r="E24" s="23" t="str">
        <f>[55]높이!$F$11</f>
        <v>1.96</v>
      </c>
      <c r="F24" s="21" t="str">
        <f>[55]높이!$C$12</f>
        <v>박성언</v>
      </c>
      <c r="G24" s="22" t="str">
        <f>[55]높이!$E$12</f>
        <v>경북체육고</v>
      </c>
      <c r="H24" s="23" t="str">
        <f>[55]높이!$F$12</f>
        <v>1.93</v>
      </c>
      <c r="I24" s="21" t="str">
        <f>[55]높이!$C$13</f>
        <v>정남중</v>
      </c>
      <c r="J24" s="22" t="str">
        <f>[55]높이!$E$13</f>
        <v>전남체육고</v>
      </c>
      <c r="K24" s="23" t="str">
        <f>[55]높이!$F$13</f>
        <v>1.90</v>
      </c>
      <c r="L24" s="21" t="str">
        <f>[55]높이!$C$14</f>
        <v>서종휘</v>
      </c>
      <c r="M24" s="22" t="str">
        <f>[55]높이!$E$14</f>
        <v>인천체육고</v>
      </c>
      <c r="N24" s="23" t="str">
        <f>[55]높이!$F$14</f>
        <v>1.90</v>
      </c>
      <c r="O24" s="21" t="str">
        <f>[55]높이!$C$15</f>
        <v>전호련</v>
      </c>
      <c r="P24" s="22" t="str">
        <f>[55]높이!$E$15</f>
        <v>전북체육고</v>
      </c>
      <c r="Q24" s="23" t="str">
        <f>[55]높이!$F$15</f>
        <v>1.85</v>
      </c>
      <c r="R24" s="21" t="str">
        <f>[55]높이!$C$16</f>
        <v>김서원</v>
      </c>
      <c r="S24" s="22" t="str">
        <f>[55]높이!$E$16</f>
        <v>울산스포츠과학고</v>
      </c>
      <c r="T24" s="23" t="str">
        <f>[55]높이!$F$16</f>
        <v>1.80</v>
      </c>
      <c r="U24" s="21"/>
      <c r="V24" s="22"/>
      <c r="W24" s="23"/>
      <c r="X24" s="21"/>
      <c r="Y24" s="22"/>
      <c r="Z24" s="23"/>
    </row>
    <row r="25" spans="1:26" s="146" customFormat="1" ht="13.5" customHeight="1">
      <c r="A25" s="65">
        <v>1</v>
      </c>
      <c r="B25" s="16" t="s">
        <v>145</v>
      </c>
      <c r="C25" s="18" t="str">
        <f>[55]장대!$C$11</f>
        <v>김영주</v>
      </c>
      <c r="D25" s="19" t="str">
        <f>[55]장대!$E$11</f>
        <v>경기체육고</v>
      </c>
      <c r="E25" s="20" t="str">
        <f>[55]장대!$F$11</f>
        <v>4.60</v>
      </c>
      <c r="F25" s="18" t="str">
        <f>[55]장대!$C$12</f>
        <v>정종무</v>
      </c>
      <c r="G25" s="19" t="str">
        <f>[55]장대!$E$12</f>
        <v>대전체육고</v>
      </c>
      <c r="H25" s="20" t="str">
        <f>[55]장대!$F$12</f>
        <v>4.40</v>
      </c>
      <c r="I25" s="18"/>
      <c r="J25" s="19"/>
      <c r="K25" s="20"/>
      <c r="L25" s="18"/>
      <c r="M25" s="19"/>
      <c r="N25" s="20"/>
      <c r="O25" s="18"/>
      <c r="P25" s="19"/>
      <c r="Q25" s="20"/>
      <c r="R25" s="18"/>
      <c r="S25" s="19"/>
      <c r="T25" s="20"/>
      <c r="U25" s="18"/>
      <c r="V25" s="19"/>
      <c r="W25" s="20"/>
      <c r="X25" s="18"/>
      <c r="Y25" s="19"/>
      <c r="Z25" s="20"/>
    </row>
    <row r="26" spans="1:26" s="146" customFormat="1" ht="13.5" customHeight="1">
      <c r="A26" s="112">
        <v>1</v>
      </c>
      <c r="B26" s="15" t="s">
        <v>110</v>
      </c>
      <c r="C26" s="21" t="str">
        <f>[55]멀리!$C$11</f>
        <v>김용원</v>
      </c>
      <c r="D26" s="22" t="str">
        <f>[55]멀리!$E$11</f>
        <v>대전체육고</v>
      </c>
      <c r="E26" s="23">
        <f>[55]멀리!$F$11</f>
        <v>7.25</v>
      </c>
      <c r="F26" s="21" t="str">
        <f>[55]멀리!$C$12</f>
        <v>김영빈</v>
      </c>
      <c r="G26" s="22" t="str">
        <f>[55]멀리!$E$12</f>
        <v>이리공업고</v>
      </c>
      <c r="H26" s="23">
        <f>[55]멀리!$F$12</f>
        <v>7.22</v>
      </c>
      <c r="I26" s="21" t="str">
        <f>[55]멀리!$C$13</f>
        <v>노준성</v>
      </c>
      <c r="J26" s="22" t="str">
        <f>[55]멀리!$E$13</f>
        <v>경기문산제일고</v>
      </c>
      <c r="K26" s="23">
        <f>[55]멀리!$F$13</f>
        <v>6.91</v>
      </c>
      <c r="L26" s="21" t="str">
        <f>[55]멀리!$C$14</f>
        <v>이승준</v>
      </c>
      <c r="M26" s="22" t="str">
        <f>[55]멀리!$E$14</f>
        <v>경기유신고</v>
      </c>
      <c r="N26" s="23">
        <f>[55]멀리!$F$14</f>
        <v>6.75</v>
      </c>
      <c r="O26" s="21" t="str">
        <f>[55]멀리!$C$15</f>
        <v>고재영</v>
      </c>
      <c r="P26" s="22" t="str">
        <f>[55]멀리!$E$15</f>
        <v>경기화정고</v>
      </c>
      <c r="Q26" s="23">
        <f>[55]멀리!$F$15</f>
        <v>6.73</v>
      </c>
      <c r="R26" s="21" t="str">
        <f>[55]멀리!$C$16</f>
        <v>오준영</v>
      </c>
      <c r="S26" s="22" t="str">
        <f>[55]멀리!$E$16</f>
        <v>김포제일공업고</v>
      </c>
      <c r="T26" s="23">
        <f>[55]멀리!$F$16</f>
        <v>6.61</v>
      </c>
      <c r="U26" s="21" t="str">
        <f>[55]멀리!$C$17</f>
        <v>성민기</v>
      </c>
      <c r="V26" s="22" t="str">
        <f>[55]멀리!$E$17</f>
        <v>경북체육고</v>
      </c>
      <c r="W26" s="157">
        <f>[55]멀리!$F$17</f>
        <v>6.6</v>
      </c>
      <c r="X26" s="21" t="str">
        <f>[55]멀리!$C$18</f>
        <v>정영래</v>
      </c>
      <c r="Y26" s="22" t="str">
        <f>[55]멀리!$E$18</f>
        <v>전남체육고</v>
      </c>
      <c r="Z26" s="23">
        <f>[55]멀리!$F$18</f>
        <v>6.56</v>
      </c>
    </row>
    <row r="27" spans="1:26" s="146" customFormat="1" ht="13.5" customHeight="1">
      <c r="A27" s="112"/>
      <c r="B27" s="14" t="s">
        <v>103</v>
      </c>
      <c r="C27" s="47"/>
      <c r="D27" s="158">
        <f>[55]멀리!$G$11</f>
        <v>1.6</v>
      </c>
      <c r="E27" s="49"/>
      <c r="F27" s="47"/>
      <c r="G27" s="48">
        <f>[55]멀리!$G$12</f>
        <v>1.1000000000000001</v>
      </c>
      <c r="H27" s="49"/>
      <c r="I27" s="47"/>
      <c r="J27" s="48">
        <f>[55]멀리!$G$13</f>
        <v>1.3</v>
      </c>
      <c r="K27" s="49"/>
      <c r="L27" s="47"/>
      <c r="M27" s="48">
        <f>[55]멀리!$G$14</f>
        <v>0.5</v>
      </c>
      <c r="N27" s="49"/>
      <c r="O27" s="47"/>
      <c r="P27" s="48">
        <f>[55]멀리!$G$15</f>
        <v>0.6</v>
      </c>
      <c r="Q27" s="49"/>
      <c r="R27" s="47"/>
      <c r="S27" s="48">
        <f>[55]멀리!$G$16</f>
        <v>2.9</v>
      </c>
      <c r="T27" s="89" t="s">
        <v>111</v>
      </c>
      <c r="U27" s="58"/>
      <c r="V27" s="159">
        <f>[55]멀리!$G$17</f>
        <v>1.2</v>
      </c>
      <c r="W27" s="49"/>
      <c r="X27" s="47"/>
      <c r="Y27" s="160">
        <f>[55]멀리!$G$18</f>
        <v>0</v>
      </c>
      <c r="Z27" s="49"/>
    </row>
    <row r="28" spans="1:26" s="146" customFormat="1" ht="13.5" customHeight="1">
      <c r="A28" s="112">
        <v>3</v>
      </c>
      <c r="B28" s="15" t="s">
        <v>146</v>
      </c>
      <c r="C28" s="21" t="str">
        <f>[55]세단!$C$11</f>
        <v>김장우</v>
      </c>
      <c r="D28" s="22" t="str">
        <f>[55]세단!$E$11</f>
        <v>전남체육고</v>
      </c>
      <c r="E28" s="23">
        <f>[55]세단!$F$11</f>
        <v>15.18</v>
      </c>
      <c r="F28" s="21" t="str">
        <f>[55]세단!$C$12</f>
        <v>오준영</v>
      </c>
      <c r="G28" s="22" t="str">
        <f>[55]세단!$E$12</f>
        <v>김포제일공업고</v>
      </c>
      <c r="H28" s="23">
        <f>[55]세단!$F$12</f>
        <v>15.18</v>
      </c>
      <c r="I28" s="21" t="str">
        <f>[55]세단!$C$13</f>
        <v>김명하</v>
      </c>
      <c r="J28" s="22" t="str">
        <f>[55]세단!$E$13</f>
        <v>울산스포츠과학고</v>
      </c>
      <c r="K28" s="23">
        <f>[55]세단!$F$13</f>
        <v>14.14</v>
      </c>
      <c r="L28" s="21" t="str">
        <f>[55]세단!$C$14</f>
        <v>배정안</v>
      </c>
      <c r="M28" s="22" t="str">
        <f>[55]세단!$E$14</f>
        <v>대전체육고</v>
      </c>
      <c r="N28" s="23">
        <f>[55]세단!$F$14</f>
        <v>13.89</v>
      </c>
      <c r="O28" s="21" t="str">
        <f>[55]세단!$C$15</f>
        <v>허범상</v>
      </c>
      <c r="P28" s="22" t="str">
        <f>[55]세단!$E$15</f>
        <v>경기체육고</v>
      </c>
      <c r="Q28" s="23">
        <f>[55]세단!$F$15</f>
        <v>13.73</v>
      </c>
      <c r="R28" s="21" t="str">
        <f>[55]세단!$C$16</f>
        <v>탁동현</v>
      </c>
      <c r="S28" s="22" t="str">
        <f>[55]세단!$E$16</f>
        <v>경북체육고</v>
      </c>
      <c r="T28" s="157">
        <f>[55]세단!$F$16</f>
        <v>13.7</v>
      </c>
      <c r="U28" s="21" t="str">
        <f>[55]세단!$C$17</f>
        <v>김명회</v>
      </c>
      <c r="V28" s="22" t="str">
        <f>[55]세단!$E$17</f>
        <v>광주체육고</v>
      </c>
      <c r="W28" s="23">
        <f>[55]세단!$F$17</f>
        <v>13.67</v>
      </c>
      <c r="X28" s="21" t="str">
        <f>[55]세단!$C$18</f>
        <v>최연수</v>
      </c>
      <c r="Y28" s="22" t="str">
        <f>[55]세단!$E$18</f>
        <v>경북체육고</v>
      </c>
      <c r="Z28" s="23">
        <f>[55]세단!$F$18</f>
        <v>13.61</v>
      </c>
    </row>
    <row r="29" spans="1:26" s="146" customFormat="1" ht="13.5" customHeight="1">
      <c r="A29" s="112"/>
      <c r="B29" s="14" t="s">
        <v>103</v>
      </c>
      <c r="C29" s="47"/>
      <c r="D29" s="48">
        <f>[55]세단!$G$11</f>
        <v>1.2</v>
      </c>
      <c r="E29" s="49"/>
      <c r="F29" s="47"/>
      <c r="G29" s="48">
        <f>[55]세단!$G$12</f>
        <v>0.3</v>
      </c>
      <c r="H29" s="49"/>
      <c r="I29" s="47"/>
      <c r="J29" s="160" t="str">
        <f>[55]세단!$G$13</f>
        <v>-0.0</v>
      </c>
      <c r="K29" s="49"/>
      <c r="L29" s="47"/>
      <c r="M29" s="48">
        <f>[55]세단!$G$14</f>
        <v>-1.3</v>
      </c>
      <c r="N29" s="49"/>
      <c r="O29" s="47"/>
      <c r="P29" s="48">
        <f>[55]세단!$G$15</f>
        <v>0.8</v>
      </c>
      <c r="Q29" s="49"/>
      <c r="R29" s="47"/>
      <c r="S29" s="48">
        <f>[55]세단!$G$16</f>
        <v>2.7</v>
      </c>
      <c r="T29" s="89" t="s">
        <v>111</v>
      </c>
      <c r="U29" s="47"/>
      <c r="V29" s="48">
        <f>[55]세단!$G$17</f>
        <v>2.2000000000000002</v>
      </c>
      <c r="W29" s="89" t="s">
        <v>111</v>
      </c>
      <c r="X29" s="47"/>
      <c r="Y29" s="48">
        <f>[55]세단!$G$18</f>
        <v>1.4</v>
      </c>
      <c r="Z29" s="49"/>
    </row>
    <row r="30" spans="1:26" s="146" customFormat="1" ht="13.5" customHeight="1">
      <c r="A30" s="65">
        <v>3</v>
      </c>
      <c r="B30" s="16" t="s">
        <v>112</v>
      </c>
      <c r="C30" s="18" t="str">
        <f>[55]포환!$C$11</f>
        <v>여진성</v>
      </c>
      <c r="D30" s="19" t="str">
        <f>[55]포환!$E$11</f>
        <v>한솔고</v>
      </c>
      <c r="E30" s="20">
        <f>[55]포환!$F$11</f>
        <v>16.63</v>
      </c>
      <c r="F30" s="18" t="str">
        <f>[55]포환!$C$12</f>
        <v>김응지</v>
      </c>
      <c r="G30" s="19" t="str">
        <f>[55]포환!$E$12</f>
        <v>문창고</v>
      </c>
      <c r="H30" s="20">
        <f>[55]포환!$F$12</f>
        <v>14.79</v>
      </c>
      <c r="I30" s="18" t="str">
        <f>[55]포환!$C$13</f>
        <v>배준혁</v>
      </c>
      <c r="J30" s="19" t="str">
        <f>[55]포환!$E$13</f>
        <v>대전체육고</v>
      </c>
      <c r="K30" s="85">
        <f>[55]포환!$F$13</f>
        <v>14.2</v>
      </c>
      <c r="L30" s="18" t="str">
        <f>[55]포환!$C$14</f>
        <v>이선우</v>
      </c>
      <c r="M30" s="19" t="str">
        <f>[55]포환!$E$14</f>
        <v>전남체육고</v>
      </c>
      <c r="N30" s="20">
        <f>[55]포환!$F$14</f>
        <v>13.66</v>
      </c>
      <c r="O30" s="18" t="str">
        <f>[55]포환!$C$15</f>
        <v>서성은</v>
      </c>
      <c r="P30" s="19" t="str">
        <f>[55]포환!$E$15</f>
        <v>인천체육고</v>
      </c>
      <c r="Q30" s="20">
        <f>[55]포환!$F$15</f>
        <v>13.23</v>
      </c>
      <c r="R30" s="18" t="str">
        <f>[55]포환!$C$16</f>
        <v>김준영</v>
      </c>
      <c r="S30" s="19" t="str">
        <f>[55]포환!$E$16</f>
        <v>의성고</v>
      </c>
      <c r="T30" s="20">
        <f>[55]포환!$F$16</f>
        <v>11.98</v>
      </c>
      <c r="U30" s="18" t="str">
        <f>[55]포환!$C$17</f>
        <v>최두영</v>
      </c>
      <c r="V30" s="19" t="str">
        <f>[55]포환!$E$17</f>
        <v>경기심원고</v>
      </c>
      <c r="W30" s="20">
        <f>[55]포환!$F$17</f>
        <v>11.43</v>
      </c>
      <c r="X30" s="18"/>
      <c r="Y30" s="19"/>
      <c r="Z30" s="20"/>
    </row>
    <row r="31" spans="1:26" s="146" customFormat="1" ht="13.5" customHeight="1">
      <c r="A31" s="65">
        <v>1</v>
      </c>
      <c r="B31" s="16" t="s">
        <v>147</v>
      </c>
      <c r="C31" s="18" t="str">
        <f>[55]원반!$C$11</f>
        <v>김종현</v>
      </c>
      <c r="D31" s="19" t="str">
        <f>[55]원반!$E$11</f>
        <v>전남체육고</v>
      </c>
      <c r="E31" s="20">
        <f>[55]원반!$F$11</f>
        <v>45.21</v>
      </c>
      <c r="F31" s="18" t="str">
        <f>[55]원반!$C$12</f>
        <v>우인하</v>
      </c>
      <c r="G31" s="19" t="str">
        <f>[55]원반!$E$12</f>
        <v>영주동산고</v>
      </c>
      <c r="H31" s="20">
        <f>[55]원반!$F$12</f>
        <v>42.73</v>
      </c>
      <c r="I31" s="18" t="str">
        <f>[55]원반!$C$13</f>
        <v>오현명</v>
      </c>
      <c r="J31" s="19" t="str">
        <f>[55]원반!$E$13</f>
        <v>경주고</v>
      </c>
      <c r="K31" s="20">
        <f>[55]원반!$F$13</f>
        <v>42.67</v>
      </c>
      <c r="L31" s="18" t="str">
        <f>[55]원반!$C$14</f>
        <v>조성준</v>
      </c>
      <c r="M31" s="19" t="str">
        <f>[55]원반!$E$14</f>
        <v>충현고</v>
      </c>
      <c r="N31" s="20">
        <f>[55]원반!$F$14</f>
        <v>40.61</v>
      </c>
      <c r="O31" s="18" t="str">
        <f>[55]원반!$C$15</f>
        <v>김준영</v>
      </c>
      <c r="P31" s="19" t="str">
        <f>[55]원반!$E$15</f>
        <v>의성고</v>
      </c>
      <c r="Q31" s="20">
        <f>[55]원반!$F$15</f>
        <v>39.56</v>
      </c>
      <c r="R31" s="18" t="str">
        <f>[55]원반!$C$16</f>
        <v>여현준</v>
      </c>
      <c r="S31" s="19" t="str">
        <f>[55]원반!$E$16</f>
        <v>경기문산제일고</v>
      </c>
      <c r="T31" s="20">
        <f>[55]원반!$F$16</f>
        <v>39.26</v>
      </c>
      <c r="U31" s="18" t="str">
        <f>[55]원반!$C$17</f>
        <v>김준</v>
      </c>
      <c r="V31" s="19" t="str">
        <f>[55]원반!$E$17</f>
        <v>경기체육고</v>
      </c>
      <c r="W31" s="20">
        <f>[55]원반!$F$17</f>
        <v>39.15</v>
      </c>
      <c r="X31" s="18" t="str">
        <f>[55]원반!$C$18</f>
        <v>방륭</v>
      </c>
      <c r="Y31" s="19" t="str">
        <f>[55]원반!$E$18</f>
        <v>경남체육고</v>
      </c>
      <c r="Z31" s="85">
        <f>[55]원반!$F$18</f>
        <v>38.799999999999997</v>
      </c>
    </row>
    <row r="32" spans="1:26" s="146" customFormat="1" ht="13.5" customHeight="1">
      <c r="A32" s="65">
        <v>1</v>
      </c>
      <c r="B32" s="16" t="s">
        <v>148</v>
      </c>
      <c r="C32" s="18" t="str">
        <f>[55]해머!$C$11</f>
        <v>고기준</v>
      </c>
      <c r="D32" s="19" t="str">
        <f>[55]해머!$E$11</f>
        <v>서울체육고</v>
      </c>
      <c r="E32" s="20">
        <f>[55]해머!$F$11</f>
        <v>53.52</v>
      </c>
      <c r="F32" s="18" t="str">
        <f>[55]해머!$C$12</f>
        <v>정민욱</v>
      </c>
      <c r="G32" s="19" t="str">
        <f>[55]해머!$E$12</f>
        <v>전남체육고</v>
      </c>
      <c r="H32" s="20">
        <f>[55]해머!$F$12</f>
        <v>52.18</v>
      </c>
      <c r="I32" s="18" t="str">
        <f>[55]해머!$C$13</f>
        <v>반지원</v>
      </c>
      <c r="J32" s="19" t="str">
        <f>[55]해머!$E$13</f>
        <v>인천체육고</v>
      </c>
      <c r="K32" s="20">
        <f>[55]해머!$F$13</f>
        <v>40.81</v>
      </c>
      <c r="L32" s="18" t="str">
        <f>[55]해머!$C$14</f>
        <v>한규준</v>
      </c>
      <c r="M32" s="19" t="str">
        <f>[55]해머!$E$14</f>
        <v>충북체육고</v>
      </c>
      <c r="N32" s="20">
        <f>[55]해머!$F$14</f>
        <v>40.659999999999997</v>
      </c>
      <c r="O32" s="18" t="str">
        <f>[55]해머!$C$15</f>
        <v>황미르</v>
      </c>
      <c r="P32" s="19" t="str">
        <f>[55]해머!$E$15</f>
        <v>이리공업고</v>
      </c>
      <c r="Q32" s="20">
        <f>[55]해머!$F$15</f>
        <v>37.270000000000003</v>
      </c>
      <c r="R32" s="18" t="str">
        <f>[55]해머!$C$16</f>
        <v>이용준</v>
      </c>
      <c r="S32" s="19" t="str">
        <f>[55]해머!$E$16</f>
        <v>문창고</v>
      </c>
      <c r="T32" s="20">
        <f>[55]해머!$F$16</f>
        <v>23.11</v>
      </c>
      <c r="U32" s="18"/>
      <c r="V32" s="19"/>
      <c r="W32" s="20"/>
      <c r="X32" s="18"/>
      <c r="Y32" s="19"/>
      <c r="Z32" s="20"/>
    </row>
    <row r="33" spans="1:26" s="146" customFormat="1" ht="13.5" customHeight="1">
      <c r="A33" s="147">
        <v>2</v>
      </c>
      <c r="B33" s="16" t="s">
        <v>149</v>
      </c>
      <c r="C33" s="18" t="str">
        <f>[55]투창!$C$11</f>
        <v>육진수</v>
      </c>
      <c r="D33" s="19" t="str">
        <f>[55]투창!$E$11</f>
        <v>대전체육고</v>
      </c>
      <c r="E33" s="20">
        <f>[55]투창!$F$11</f>
        <v>59.18</v>
      </c>
      <c r="F33" s="18" t="str">
        <f>[55]투창!$C$12</f>
        <v>장준호</v>
      </c>
      <c r="G33" s="19" t="str">
        <f>[55]투창!$E$12</f>
        <v>김해건설공업고</v>
      </c>
      <c r="H33" s="20">
        <f>[55]투창!$F$12</f>
        <v>57.89</v>
      </c>
      <c r="I33" s="18" t="str">
        <f>[55]투창!$C$13</f>
        <v>김병현</v>
      </c>
      <c r="J33" s="19" t="str">
        <f>[55]투창!$E$13</f>
        <v>경기교하고</v>
      </c>
      <c r="K33" s="20">
        <f>[55]투창!$F$13</f>
        <v>56.04</v>
      </c>
      <c r="L33" s="18" t="str">
        <f>[55]투창!$C$14</f>
        <v>김태형</v>
      </c>
      <c r="M33" s="19" t="str">
        <f>[55]투창!$E$14</f>
        <v>경북체육고</v>
      </c>
      <c r="N33" s="20">
        <f>[55]투창!$F$14</f>
        <v>53.84</v>
      </c>
      <c r="O33" s="18" t="str">
        <f>[55]투창!$C$15</f>
        <v>김종윤</v>
      </c>
      <c r="P33" s="19" t="str">
        <f>[55]투창!$E$15</f>
        <v>경기체육고</v>
      </c>
      <c r="Q33" s="20">
        <f>[55]투창!$F$15</f>
        <v>53.52</v>
      </c>
      <c r="R33" s="18" t="str">
        <f>[55]투창!$C$16</f>
        <v>박창현</v>
      </c>
      <c r="S33" s="19" t="str">
        <f>[55]투창!$E$16</f>
        <v>경북체육고</v>
      </c>
      <c r="T33" s="85">
        <f>[55]투창!$F$16</f>
        <v>53.5</v>
      </c>
      <c r="U33" s="18" t="str">
        <f>[55]투창!$C$17</f>
        <v>김영수</v>
      </c>
      <c r="V33" s="19" t="str">
        <f>[55]투창!$E$17</f>
        <v>김해건설공업고</v>
      </c>
      <c r="W33" s="20">
        <f>[55]투창!$F$17</f>
        <v>53.28</v>
      </c>
      <c r="X33" s="18" t="str">
        <f>[55]투창!$C$18</f>
        <v>김승엽</v>
      </c>
      <c r="Y33" s="19" t="str">
        <f>[55]투창!$E$18</f>
        <v>대전체육고</v>
      </c>
      <c r="Z33" s="20">
        <f>[55]투창!$F$18</f>
        <v>50.99</v>
      </c>
    </row>
    <row r="34" spans="1:26" s="146" customFormat="1" ht="13.5" customHeight="1">
      <c r="A34" s="65">
        <v>2</v>
      </c>
      <c r="B34" s="16" t="s">
        <v>150</v>
      </c>
      <c r="C34" s="18" t="s">
        <v>151</v>
      </c>
      <c r="D34" s="19" t="s">
        <v>152</v>
      </c>
      <c r="E34" s="20" t="s">
        <v>153</v>
      </c>
      <c r="F34" s="18" t="s">
        <v>154</v>
      </c>
      <c r="G34" s="19" t="s">
        <v>155</v>
      </c>
      <c r="H34" s="20" t="s">
        <v>156</v>
      </c>
      <c r="I34" s="18" t="s">
        <v>157</v>
      </c>
      <c r="J34" s="19" t="s">
        <v>158</v>
      </c>
      <c r="K34" s="20" t="s">
        <v>159</v>
      </c>
      <c r="L34" s="18" t="s">
        <v>160</v>
      </c>
      <c r="M34" s="19" t="s">
        <v>161</v>
      </c>
      <c r="N34" s="20" t="s">
        <v>162</v>
      </c>
      <c r="O34" s="18" t="s">
        <v>163</v>
      </c>
      <c r="P34" s="19" t="s">
        <v>161</v>
      </c>
      <c r="Q34" s="20" t="s">
        <v>164</v>
      </c>
      <c r="R34" s="18" t="s">
        <v>165</v>
      </c>
      <c r="S34" s="19" t="s">
        <v>166</v>
      </c>
      <c r="T34" s="20" t="s">
        <v>167</v>
      </c>
      <c r="U34" s="18"/>
      <c r="V34" s="19"/>
      <c r="W34" s="20"/>
      <c r="X34" s="18"/>
      <c r="Y34" s="19"/>
      <c r="Z34" s="20"/>
    </row>
    <row r="35" spans="1:26" s="146" customFormat="1" ht="13.5" customHeight="1">
      <c r="A35" s="68"/>
      <c r="B35" s="39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s="146" customFormat="1" ht="15.75" customHeight="1">
      <c r="A36" s="68"/>
      <c r="B36" s="11" t="s">
        <v>168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9" customFormat="1" ht="14.25" customHeight="1">
      <c r="A37" s="67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s="53" customFormat="1">
      <c r="A38" s="6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</sheetData>
  <mergeCells count="26"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  <mergeCell ref="F21:H21"/>
    <mergeCell ref="I21:K21"/>
    <mergeCell ref="L21:N21"/>
    <mergeCell ref="O21:Q21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Z36"/>
  <sheetViews>
    <sheetView showGridLines="0" view="pageBreakPreview" zoomScale="150" zoomScaleSheetLayoutView="150" workbookViewId="0">
      <selection activeCell="E2" sqref="E2:T2"/>
    </sheetView>
  </sheetViews>
  <sheetFormatPr defaultRowHeight="13.5"/>
  <cols>
    <col min="1" max="1" width="2.33203125" style="67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66"/>
    </row>
    <row r="2" spans="1:26" s="9" customFormat="1" ht="45" customHeight="1" thickBot="1">
      <c r="A2" s="66"/>
      <c r="B2" s="10"/>
      <c r="C2" s="10"/>
      <c r="D2" s="10"/>
      <c r="E2" s="117" t="s">
        <v>99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59" t="s">
        <v>84</v>
      </c>
      <c r="V2" s="59"/>
      <c r="W2" s="59"/>
      <c r="X2" s="59"/>
      <c r="Y2" s="59"/>
      <c r="Z2" s="59"/>
    </row>
    <row r="3" spans="1:26" s="9" customFormat="1" ht="14.25" thickTop="1">
      <c r="A3" s="66"/>
      <c r="B3" s="120" t="s">
        <v>169</v>
      </c>
      <c r="C3" s="120"/>
      <c r="D3" s="10"/>
      <c r="E3" s="10"/>
      <c r="F3" s="119" t="s">
        <v>88</v>
      </c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17</v>
      </c>
      <c r="C5" s="2"/>
      <c r="D5" s="3" t="s">
        <v>18</v>
      </c>
      <c r="E5" s="4"/>
      <c r="F5" s="2"/>
      <c r="G5" s="3" t="s">
        <v>33</v>
      </c>
      <c r="H5" s="4"/>
      <c r="I5" s="2"/>
      <c r="J5" s="3" t="s">
        <v>4</v>
      </c>
      <c r="K5" s="4"/>
      <c r="L5" s="2"/>
      <c r="M5" s="3" t="s">
        <v>50</v>
      </c>
      <c r="N5" s="4"/>
      <c r="O5" s="2"/>
      <c r="P5" s="3" t="s">
        <v>6</v>
      </c>
      <c r="Q5" s="4"/>
      <c r="R5" s="2"/>
      <c r="S5" s="3" t="s">
        <v>7</v>
      </c>
      <c r="T5" s="4"/>
      <c r="U5" s="2"/>
      <c r="V5" s="3" t="s">
        <v>53</v>
      </c>
      <c r="W5" s="4"/>
      <c r="X5" s="2"/>
      <c r="Y5" s="3" t="s">
        <v>25</v>
      </c>
      <c r="Z5" s="4"/>
    </row>
    <row r="6" spans="1:26" ht="14.25" thickBot="1">
      <c r="B6" s="6" t="s">
        <v>101</v>
      </c>
      <c r="C6" s="5" t="s">
        <v>10</v>
      </c>
      <c r="D6" s="5" t="s">
        <v>28</v>
      </c>
      <c r="E6" s="5" t="s">
        <v>12</v>
      </c>
      <c r="F6" s="5" t="s">
        <v>10</v>
      </c>
      <c r="G6" s="5" t="s">
        <v>28</v>
      </c>
      <c r="H6" s="5" t="s">
        <v>12</v>
      </c>
      <c r="I6" s="5" t="s">
        <v>10</v>
      </c>
      <c r="J6" s="5" t="s">
        <v>28</v>
      </c>
      <c r="K6" s="5" t="s">
        <v>12</v>
      </c>
      <c r="L6" s="5" t="s">
        <v>10</v>
      </c>
      <c r="M6" s="5" t="s">
        <v>28</v>
      </c>
      <c r="N6" s="5" t="s">
        <v>12</v>
      </c>
      <c r="O6" s="5" t="s">
        <v>10</v>
      </c>
      <c r="P6" s="5" t="s">
        <v>28</v>
      </c>
      <c r="Q6" s="5" t="s">
        <v>12</v>
      </c>
      <c r="R6" s="5" t="s">
        <v>10</v>
      </c>
      <c r="S6" s="5" t="s">
        <v>28</v>
      </c>
      <c r="T6" s="5" t="s">
        <v>12</v>
      </c>
      <c r="U6" s="5" t="s">
        <v>10</v>
      </c>
      <c r="V6" s="5" t="s">
        <v>28</v>
      </c>
      <c r="W6" s="5" t="s">
        <v>12</v>
      </c>
      <c r="X6" s="5" t="s">
        <v>10</v>
      </c>
      <c r="Y6" s="5" t="s">
        <v>28</v>
      </c>
      <c r="Z6" s="5" t="s">
        <v>12</v>
      </c>
    </row>
    <row r="7" spans="1:26" s="146" customFormat="1" ht="13.5" customHeight="1" thickTop="1">
      <c r="A7" s="112">
        <v>1</v>
      </c>
      <c r="B7" s="13" t="s">
        <v>59</v>
      </c>
      <c r="C7" s="26" t="str">
        <f>[56]결승기록지!$C$11</f>
        <v>최유정</v>
      </c>
      <c r="D7" s="27" t="str">
        <f>[56]결승기록지!$E$11</f>
        <v>용남고</v>
      </c>
      <c r="E7" s="28" t="str">
        <f>[56]결승기록지!$F$11</f>
        <v>12.53</v>
      </c>
      <c r="F7" s="26" t="str">
        <f>[56]결승기록지!$C$12</f>
        <v>이예진</v>
      </c>
      <c r="G7" s="27" t="str">
        <f>[56]결승기록지!$E$12</f>
        <v>이리공업고</v>
      </c>
      <c r="H7" s="28" t="str">
        <f>[56]결승기록지!$F$12</f>
        <v>12.62</v>
      </c>
      <c r="I7" s="26" t="str">
        <f>[56]결승기록지!$C$13</f>
        <v>황윤경</v>
      </c>
      <c r="J7" s="27" t="str">
        <f>[56]결승기록지!$E$13</f>
        <v>경남체육고</v>
      </c>
      <c r="K7" s="161" t="str">
        <f>[56]결승기록지!$F$13</f>
        <v>12.67</v>
      </c>
      <c r="L7" s="26" t="str">
        <f>[56]결승기록지!$C$14</f>
        <v>이현정</v>
      </c>
      <c r="M7" s="27" t="str">
        <f>[56]결승기록지!$E$14</f>
        <v>경북체육고</v>
      </c>
      <c r="N7" s="161" t="str">
        <f>[56]결승기록지!$F$14</f>
        <v>12.80</v>
      </c>
      <c r="O7" s="26" t="str">
        <f>[56]결승기록지!$C$15</f>
        <v>이소윤</v>
      </c>
      <c r="P7" s="27" t="str">
        <f>[56]결승기록지!$E$15</f>
        <v>대전체육고</v>
      </c>
      <c r="Q7" s="28" t="str">
        <f>[56]결승기록지!$F$15</f>
        <v>12.95</v>
      </c>
      <c r="R7" s="26" t="str">
        <f>[56]결승기록지!$C$16</f>
        <v>김은영</v>
      </c>
      <c r="S7" s="27" t="str">
        <f>[56]결승기록지!$E$16</f>
        <v>경남체육고</v>
      </c>
      <c r="T7" s="28" t="str">
        <f>[56]결승기록지!$F$16</f>
        <v>12.95</v>
      </c>
      <c r="U7" s="26" t="str">
        <f>[56]결승기록지!$C$17</f>
        <v>장유진</v>
      </c>
      <c r="V7" s="27" t="str">
        <f>[56]결승기록지!$E$17</f>
        <v>구로고</v>
      </c>
      <c r="W7" s="28" t="str">
        <f>[56]결승기록지!$F$17</f>
        <v>13.08</v>
      </c>
      <c r="X7" s="26" t="str">
        <f>[56]결승기록지!$C$18</f>
        <v>고지혜</v>
      </c>
      <c r="Y7" s="27" t="str">
        <f>[56]결승기록지!$E$18</f>
        <v>서울체육고</v>
      </c>
      <c r="Z7" s="28" t="str">
        <f>[56]결승기록지!$F$18</f>
        <v>13.10</v>
      </c>
    </row>
    <row r="8" spans="1:26" s="146" customFormat="1" ht="13.5" customHeight="1">
      <c r="A8" s="112"/>
      <c r="B8" s="14" t="s">
        <v>103</v>
      </c>
      <c r="C8" s="43"/>
      <c r="D8" s="44" t="str">
        <f>[56]결승기록지!$G$8</f>
        <v>-1.2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5"/>
    </row>
    <row r="9" spans="1:26" s="146" customFormat="1" ht="13.5" customHeight="1">
      <c r="A9" s="112">
        <v>2</v>
      </c>
      <c r="B9" s="15" t="s">
        <v>105</v>
      </c>
      <c r="C9" s="40" t="str">
        <f>[57]결승기록지!$C$11</f>
        <v>안경린</v>
      </c>
      <c r="D9" s="63" t="str">
        <f>[57]결승기록지!$E$11</f>
        <v>경북체육고</v>
      </c>
      <c r="E9" s="41" t="str">
        <f>[57]결승기록지!$F$11</f>
        <v>25.37</v>
      </c>
      <c r="F9" s="40" t="str">
        <f>[57]결승기록지!$C$12</f>
        <v>김명지</v>
      </c>
      <c r="G9" s="63" t="str">
        <f>[57]결승기록지!$E$12</f>
        <v>경명여자고</v>
      </c>
      <c r="H9" s="41" t="str">
        <f>[57]결승기록지!$F$12</f>
        <v>25.54</v>
      </c>
      <c r="I9" s="40" t="str">
        <f>[57]결승기록지!$C$13</f>
        <v>황윤경</v>
      </c>
      <c r="J9" s="63" t="str">
        <f>[57]결승기록지!$E$13</f>
        <v>경남체육고</v>
      </c>
      <c r="K9" s="41" t="str">
        <f>[57]결승기록지!$F$13</f>
        <v>25.68</v>
      </c>
      <c r="L9" s="40" t="str">
        <f>[57]결승기록지!$C$14</f>
        <v>신소정</v>
      </c>
      <c r="M9" s="41" t="str">
        <f>[57]결승기록지!$E$14</f>
        <v>경북체육고</v>
      </c>
      <c r="N9" s="42" t="str">
        <f>[57]결승기록지!$F$14</f>
        <v>25.72</v>
      </c>
      <c r="O9" s="40" t="str">
        <f>[57]결승기록지!$C$15</f>
        <v>최유정</v>
      </c>
      <c r="P9" s="41" t="str">
        <f>[57]결승기록지!$E$15</f>
        <v>용남고</v>
      </c>
      <c r="Q9" s="42" t="str">
        <f>[57]결승기록지!$F$15</f>
        <v>25.90</v>
      </c>
      <c r="R9" s="40" t="str">
        <f>[57]결승기록지!$C$16</f>
        <v>이한나</v>
      </c>
      <c r="S9" s="41" t="str">
        <f>[57]결승기록지!$E$16</f>
        <v>경기수원정보과학고</v>
      </c>
      <c r="T9" s="42" t="str">
        <f>[57]결승기록지!$F$16</f>
        <v>26.02</v>
      </c>
      <c r="U9" s="40" t="str">
        <f>[57]결승기록지!$C$17</f>
        <v>김하영</v>
      </c>
      <c r="V9" s="41" t="str">
        <f>[57]결승기록지!$E$17</f>
        <v>경북체육고</v>
      </c>
      <c r="W9" s="42" t="str">
        <f>[57]결승기록지!$F$17</f>
        <v>26.21</v>
      </c>
      <c r="X9" s="40" t="str">
        <f>[57]결승기록지!$C$18</f>
        <v>김은영</v>
      </c>
      <c r="Y9" s="41" t="str">
        <f>[57]결승기록지!$E$18</f>
        <v>경남체육고</v>
      </c>
      <c r="Z9" s="42" t="str">
        <f>[57]결승기록지!$F$18</f>
        <v>26.48</v>
      </c>
    </row>
    <row r="10" spans="1:26" s="146" customFormat="1" ht="13.5" customHeight="1">
      <c r="A10" s="112"/>
      <c r="B10" s="14" t="s">
        <v>103</v>
      </c>
      <c r="C10" s="43"/>
      <c r="D10" s="44" t="str">
        <f>[57]결승기록지!$G$8</f>
        <v>0.6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5"/>
    </row>
    <row r="11" spans="1:26" s="146" customFormat="1" ht="13.5" customHeight="1">
      <c r="A11" s="65">
        <v>1</v>
      </c>
      <c r="B11" s="16" t="s">
        <v>136</v>
      </c>
      <c r="C11" s="33" t="str">
        <f>[58]결승기록지!$C$11</f>
        <v>안경린</v>
      </c>
      <c r="D11" s="34" t="str">
        <f>[58]결승기록지!$E$11</f>
        <v>경북체육고</v>
      </c>
      <c r="E11" s="35" t="str">
        <f>[58]결승기록지!$F$11</f>
        <v>57.10</v>
      </c>
      <c r="F11" s="33" t="str">
        <f>[58]결승기록지!$C$12</f>
        <v>이한나</v>
      </c>
      <c r="G11" s="34" t="str">
        <f>[58]결승기록지!$E$12</f>
        <v>경기수원정보과학고</v>
      </c>
      <c r="H11" s="35" t="str">
        <f>[58]결승기록지!$F$12</f>
        <v>57.54</v>
      </c>
      <c r="I11" s="33" t="str">
        <f>[58]결승기록지!$C$13</f>
        <v>김하영</v>
      </c>
      <c r="J11" s="34" t="str">
        <f>[58]결승기록지!$E$13</f>
        <v>경북체육고</v>
      </c>
      <c r="K11" s="35" t="str">
        <f>[58]결승기록지!$F$13</f>
        <v>58.52</v>
      </c>
      <c r="L11" s="33" t="str">
        <f>[58]결승기록지!$C$14</f>
        <v>이유빈</v>
      </c>
      <c r="M11" s="34" t="str">
        <f>[58]결승기록지!$E$14</f>
        <v>한강미디어고</v>
      </c>
      <c r="N11" s="35" t="str">
        <f>[58]결승기록지!$F$14</f>
        <v>58.87</v>
      </c>
      <c r="O11" s="33" t="str">
        <f>[58]결승기록지!$C$15</f>
        <v>김명지</v>
      </c>
      <c r="P11" s="34" t="str">
        <f>[58]결승기록지!$E$15</f>
        <v>경명여자고</v>
      </c>
      <c r="Q11" s="148" t="str">
        <f>[58]결승기록지!$F$15</f>
        <v>59.14</v>
      </c>
      <c r="R11" s="33" t="str">
        <f>[58]결승기록지!$C$16</f>
        <v>김희영</v>
      </c>
      <c r="S11" s="34" t="str">
        <f>[58]결승기록지!$E$16</f>
        <v>경기덕계고</v>
      </c>
      <c r="T11" s="148" t="str">
        <f>[58]결승기록지!$F$16</f>
        <v>1:01.09</v>
      </c>
      <c r="U11" s="33" t="str">
        <f>[58]결승기록지!$C$17</f>
        <v>하서온</v>
      </c>
      <c r="V11" s="34" t="str">
        <f>[58]결승기록지!$E$17</f>
        <v>전남체육고</v>
      </c>
      <c r="W11" s="148" t="str">
        <f>[58]결승기록지!$F$17</f>
        <v>1:01.10</v>
      </c>
      <c r="X11" s="33"/>
      <c r="Y11" s="34"/>
      <c r="Z11" s="148"/>
    </row>
    <row r="12" spans="1:26" s="146" customFormat="1" ht="13.5" customHeight="1">
      <c r="A12" s="65">
        <v>3</v>
      </c>
      <c r="B12" s="16" t="s">
        <v>107</v>
      </c>
      <c r="C12" s="33" t="str">
        <f>[59]결승기록지!$C$11</f>
        <v>이유빈</v>
      </c>
      <c r="D12" s="34" t="str">
        <f>[59]결승기록지!$E$11</f>
        <v>한강미디어고</v>
      </c>
      <c r="E12" s="35" t="str">
        <f>[59]결승기록지!$F$11</f>
        <v>2:14.99</v>
      </c>
      <c r="F12" s="33" t="str">
        <f>[59]결승기록지!$C$12</f>
        <v>하서온</v>
      </c>
      <c r="G12" s="34" t="str">
        <f>[59]결승기록지!$E$12</f>
        <v>전남체육고</v>
      </c>
      <c r="H12" s="35" t="str">
        <f>[59]결승기록지!$F$12</f>
        <v>2:16.30</v>
      </c>
      <c r="I12" s="33" t="str">
        <f>[59]결승기록지!$C$13</f>
        <v>김수연</v>
      </c>
      <c r="J12" s="34" t="str">
        <f>[59]결승기록지!$E$13</f>
        <v>충북체육고</v>
      </c>
      <c r="K12" s="35" t="str">
        <f>[59]결승기록지!$F$13</f>
        <v>2:17.64</v>
      </c>
      <c r="L12" s="33" t="str">
        <f>[59]결승기록지!$C$14</f>
        <v>김지원</v>
      </c>
      <c r="M12" s="34" t="str">
        <f>[59]결승기록지!$E$14</f>
        <v>울산스포츠과학고</v>
      </c>
      <c r="N12" s="35" t="str">
        <f>[59]결승기록지!$F$14</f>
        <v>2:23.03</v>
      </c>
      <c r="O12" s="33" t="str">
        <f>[59]결승기록지!$C$15</f>
        <v>이혜지</v>
      </c>
      <c r="P12" s="34" t="str">
        <f>[59]결승기록지!$E$15</f>
        <v>마산구암고</v>
      </c>
      <c r="Q12" s="35" t="str">
        <f>[59]결승기록지!$F$15</f>
        <v>2:23.19</v>
      </c>
      <c r="R12" s="33" t="str">
        <f>[59]결승기록지!$C$16</f>
        <v>박예진</v>
      </c>
      <c r="S12" s="34" t="str">
        <f>[59]결승기록지!$E$16</f>
        <v>진건고</v>
      </c>
      <c r="T12" s="35" t="str">
        <f>[59]결승기록지!$F$16</f>
        <v>2:28.64</v>
      </c>
      <c r="U12" s="33" t="str">
        <f>[59]결승기록지!$C$17</f>
        <v>황봄이</v>
      </c>
      <c r="V12" s="34" t="str">
        <f>[59]결승기록지!$E$17</f>
        <v>충현고</v>
      </c>
      <c r="W12" s="35" t="str">
        <f>[59]결승기록지!$F$17</f>
        <v>2:29.96</v>
      </c>
      <c r="X12" s="33" t="str">
        <f>[59]결승기록지!$C$18</f>
        <v>박나연</v>
      </c>
      <c r="Y12" s="34" t="str">
        <f>[59]결승기록지!$E$18</f>
        <v>포항두호고</v>
      </c>
      <c r="Z12" s="35" t="str">
        <f>[59]결승기록지!$F$18</f>
        <v>2:32.09</v>
      </c>
    </row>
    <row r="13" spans="1:26" s="146" customFormat="1" ht="13.5" customHeight="1">
      <c r="A13" s="147">
        <v>2</v>
      </c>
      <c r="B13" s="16" t="s">
        <v>137</v>
      </c>
      <c r="C13" s="33" t="str">
        <f>[60]결승기록지!$C$11</f>
        <v>정세현</v>
      </c>
      <c r="D13" s="34" t="str">
        <f>[60]결승기록지!$E$11</f>
        <v>경기체육고</v>
      </c>
      <c r="E13" s="148" t="str">
        <f>[60]결승기록지!$F$11</f>
        <v>4:40.15</v>
      </c>
      <c r="F13" s="33" t="str">
        <f>[60]결승기록지!$C$12</f>
        <v>윤은지</v>
      </c>
      <c r="G13" s="34" t="str">
        <f>[60]결승기록지!$E$12</f>
        <v>김천한일여자고</v>
      </c>
      <c r="H13" s="148" t="str">
        <f>[60]결승기록지!$F$12</f>
        <v>4:41.39</v>
      </c>
      <c r="I13" s="33" t="str">
        <f>[60]결승기록지!$C$13</f>
        <v>오서인</v>
      </c>
      <c r="J13" s="34" t="str">
        <f>[60]결승기록지!$E$13</f>
        <v>대전체육고</v>
      </c>
      <c r="K13" s="148" t="str">
        <f>[60]결승기록지!$F$13</f>
        <v>4:44.46</v>
      </c>
      <c r="L13" s="33" t="str">
        <f>[60]결승기록지!$C$14</f>
        <v>박예진</v>
      </c>
      <c r="M13" s="34" t="str">
        <f>[60]결승기록지!$E$14</f>
        <v>진건고</v>
      </c>
      <c r="N13" s="148" t="str">
        <f>[60]결승기록지!$F$14</f>
        <v>4:45.37</v>
      </c>
      <c r="O13" s="33" t="str">
        <f>[60]결승기록지!$C$15</f>
        <v>김민정</v>
      </c>
      <c r="P13" s="34" t="str">
        <f>[60]결승기록지!$E$15</f>
        <v>한솔고</v>
      </c>
      <c r="Q13" s="148" t="str">
        <f>[60]결승기록지!$F$15</f>
        <v>4:45.64</v>
      </c>
      <c r="R13" s="33" t="str">
        <f>[60]결승기록지!$C$16</f>
        <v>이혜지</v>
      </c>
      <c r="S13" s="34" t="str">
        <f>[60]결승기록지!$E$16</f>
        <v>마산구암고</v>
      </c>
      <c r="T13" s="148" t="str">
        <f>[60]결승기록지!$F$16</f>
        <v>4:53.10</v>
      </c>
      <c r="U13" s="33" t="str">
        <f>[60]결승기록지!$C$17</f>
        <v>김수연</v>
      </c>
      <c r="V13" s="34" t="str">
        <f>[60]결승기록지!$E$17</f>
        <v>오류고</v>
      </c>
      <c r="W13" s="148" t="str">
        <f>[60]결승기록지!$F$17</f>
        <v>4:59.09</v>
      </c>
      <c r="X13" s="33" t="str">
        <f>[60]결승기록지!$C$18</f>
        <v>박현주</v>
      </c>
      <c r="Y13" s="34" t="str">
        <f>[60]결승기록지!$E$18</f>
        <v>김천한일여자고</v>
      </c>
      <c r="Z13" s="148" t="str">
        <f>[60]결승기록지!$F$18</f>
        <v>5:00.05</v>
      </c>
    </row>
    <row r="14" spans="1:26" s="146" customFormat="1" ht="13.5" customHeight="1">
      <c r="A14" s="65">
        <v>3</v>
      </c>
      <c r="B14" s="16" t="s">
        <v>138</v>
      </c>
      <c r="C14" s="18" t="str">
        <f>[61]결승기록지!$C$11</f>
        <v>윤은지</v>
      </c>
      <c r="D14" s="19" t="str">
        <f>[61]결승기록지!$E$11</f>
        <v>김천한일여자고</v>
      </c>
      <c r="E14" s="20" t="str">
        <f>[61]결승기록지!$F$11</f>
        <v>18:05.90</v>
      </c>
      <c r="F14" s="18" t="str">
        <f>[61]결승기록지!$C$12</f>
        <v>정세현</v>
      </c>
      <c r="G14" s="19" t="str">
        <f>[61]결승기록지!$E$12</f>
        <v>경기체육고</v>
      </c>
      <c r="H14" s="80" t="str">
        <f>[61]결승기록지!$F$12</f>
        <v>18:06.62</v>
      </c>
      <c r="I14" s="18" t="str">
        <f>[61]결승기록지!$C$13</f>
        <v>김민정</v>
      </c>
      <c r="J14" s="19" t="str">
        <f>[61]결승기록지!$E$13</f>
        <v>한솔고</v>
      </c>
      <c r="K14" s="80" t="str">
        <f>[61]결승기록지!$F$13</f>
        <v>18:09.15</v>
      </c>
      <c r="L14" s="18" t="str">
        <f>[61]결승기록지!$C$14</f>
        <v>이희주</v>
      </c>
      <c r="M14" s="19" t="str">
        <f>[61]결승기록지!$E$14</f>
        <v>진건고</v>
      </c>
      <c r="N14" s="80" t="str">
        <f>[61]결승기록지!$F$14</f>
        <v>18:26.41</v>
      </c>
      <c r="O14" s="18" t="str">
        <f>[61]결승기록지!$C$15</f>
        <v>정희정</v>
      </c>
      <c r="P14" s="19" t="str">
        <f>[61]결승기록지!$E$15</f>
        <v>속초여자고</v>
      </c>
      <c r="Q14" s="80" t="str">
        <f>[61]결승기록지!$F$15</f>
        <v>18:28.63</v>
      </c>
      <c r="R14" s="18" t="str">
        <f>[61]결승기록지!$C$16</f>
        <v>이신나</v>
      </c>
      <c r="S14" s="19" t="str">
        <f>[61]결승기록지!$E$16</f>
        <v>오류고</v>
      </c>
      <c r="T14" s="80" t="str">
        <f>[61]결승기록지!$F$16</f>
        <v>19:17.85</v>
      </c>
      <c r="U14" s="18" t="str">
        <f>[61]결승기록지!$C$17</f>
        <v>박현주</v>
      </c>
      <c r="V14" s="19" t="str">
        <f>[61]결승기록지!$E$17</f>
        <v>김천한일여자고</v>
      </c>
      <c r="W14" s="80" t="str">
        <f>[61]결승기록지!$F$17</f>
        <v>19:25.25</v>
      </c>
      <c r="X14" s="18" t="str">
        <f>[61]결승기록지!$C$18</f>
        <v>김은지</v>
      </c>
      <c r="Y14" s="19" t="str">
        <f>[61]결승기록지!$E$18</f>
        <v>오류고</v>
      </c>
      <c r="Z14" s="80" t="str">
        <f>[61]결승기록지!$F$18</f>
        <v>19:31.21</v>
      </c>
    </row>
    <row r="15" spans="1:26" s="146" customFormat="1" ht="13.5" customHeight="1">
      <c r="A15" s="112">
        <v>2</v>
      </c>
      <c r="B15" s="15" t="s">
        <v>170</v>
      </c>
      <c r="C15" s="21" t="str">
        <f>[62]결승기록지!$C$11</f>
        <v>김태은</v>
      </c>
      <c r="D15" s="22" t="str">
        <f>[62]결승기록지!$E$11</f>
        <v>울산스포츠과학고</v>
      </c>
      <c r="E15" s="23" t="str">
        <f>[62]결승기록지!$F$11</f>
        <v>15.46</v>
      </c>
      <c r="F15" s="73" t="str">
        <f>[62]결승기록지!$C$12</f>
        <v>이현정</v>
      </c>
      <c r="G15" s="76" t="str">
        <f>[62]결승기록지!$E$12</f>
        <v>경북체육고</v>
      </c>
      <c r="H15" s="23" t="str">
        <f>[62]결승기록지!$F$12</f>
        <v>15.59</v>
      </c>
      <c r="I15" s="21" t="str">
        <f>[62]결승기록지!$C$13</f>
        <v>이소윤</v>
      </c>
      <c r="J15" s="22" t="str">
        <f>[62]결승기록지!$E$13</f>
        <v>대전체육고</v>
      </c>
      <c r="K15" s="23" t="str">
        <f>[62]결승기록지!$F$13</f>
        <v>15.92</v>
      </c>
      <c r="L15" s="21" t="str">
        <f>[62]결승기록지!$C$14</f>
        <v>김연정</v>
      </c>
      <c r="M15" s="22" t="str">
        <f>[62]결승기록지!$E$14</f>
        <v>경기모바일과학고</v>
      </c>
      <c r="N15" s="23" t="str">
        <f>[62]결승기록지!$F$14</f>
        <v>16.13</v>
      </c>
      <c r="O15" s="21" t="str">
        <f>[62]결승기록지!$C$15</f>
        <v>이나경</v>
      </c>
      <c r="P15" s="22" t="str">
        <f>[62]결승기록지!$E$15</f>
        <v>경북체육고</v>
      </c>
      <c r="Q15" s="23" t="str">
        <f>[62]결승기록지!$F$15</f>
        <v>16.18</v>
      </c>
      <c r="R15" s="21" t="str">
        <f>[62]결승기록지!$C$16</f>
        <v>김예림</v>
      </c>
      <c r="S15" s="22" t="str">
        <f>[62]결승기록지!$E$16</f>
        <v>은행고</v>
      </c>
      <c r="T15" s="23" t="str">
        <f>[62]결승기록지!$F$16</f>
        <v>16.26</v>
      </c>
      <c r="U15" s="21" t="str">
        <f>[62]결승기록지!$C$17</f>
        <v>양희주</v>
      </c>
      <c r="V15" s="22" t="str">
        <f>[62]결승기록지!$E$17</f>
        <v>서울체육고</v>
      </c>
      <c r="W15" s="23" t="str">
        <f>[62]결승기록지!$F$17</f>
        <v>16.92</v>
      </c>
      <c r="X15" s="21"/>
      <c r="Y15" s="22"/>
      <c r="Z15" s="23"/>
    </row>
    <row r="16" spans="1:26" s="146" customFormat="1" ht="13.5" customHeight="1">
      <c r="A16" s="112"/>
      <c r="B16" s="14" t="s">
        <v>103</v>
      </c>
      <c r="C16" s="43"/>
      <c r="D16" s="44" t="str">
        <f>[62]결승기록지!$G$8</f>
        <v>-1.2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5"/>
    </row>
    <row r="17" spans="1:26" s="146" customFormat="1" ht="13.5" customHeight="1">
      <c r="A17" s="65">
        <v>3</v>
      </c>
      <c r="B17" s="16" t="s">
        <v>140</v>
      </c>
      <c r="C17" s="18" t="str">
        <f>[63]결승기록지!$C$11</f>
        <v>김희영</v>
      </c>
      <c r="D17" s="19" t="str">
        <f>[63]결승기록지!$E$11</f>
        <v>경기덕계고</v>
      </c>
      <c r="E17" s="20" t="str">
        <f>[63]결승기록지!$F$11</f>
        <v>1:06.85</v>
      </c>
      <c r="F17" s="18" t="str">
        <f>[63]결승기록지!$C$12</f>
        <v>김민재</v>
      </c>
      <c r="G17" s="19" t="str">
        <f>[63]결승기록지!$E$12</f>
        <v>서울체육고</v>
      </c>
      <c r="H17" s="20" t="str">
        <f>[63]결승기록지!$F$12</f>
        <v>1:07.28</v>
      </c>
      <c r="I17" s="18" t="str">
        <f>[63]결승기록지!$C$13</f>
        <v>전영서</v>
      </c>
      <c r="J17" s="19" t="str">
        <f>[63]결승기록지!$E$13</f>
        <v>전남체육고</v>
      </c>
      <c r="K17" s="20" t="str">
        <f>[63]결승기록지!$F$13</f>
        <v>1:07.66</v>
      </c>
      <c r="L17" s="18" t="str">
        <f>[63]결승기록지!$C$14</f>
        <v>김지영</v>
      </c>
      <c r="M17" s="19" t="str">
        <f>[63]결승기록지!$E$14</f>
        <v>예천여자고</v>
      </c>
      <c r="N17" s="20" t="str">
        <f>[63]결승기록지!$F$14</f>
        <v>1:07.77</v>
      </c>
      <c r="O17" s="18" t="str">
        <f>[63]결승기록지!$C$15</f>
        <v>황승희</v>
      </c>
      <c r="P17" s="19" t="str">
        <f>[63]결승기록지!$E$15</f>
        <v>경기수원정보과학고</v>
      </c>
      <c r="Q17" s="20" t="str">
        <f>[63]결승기록지!$F$15</f>
        <v>1:16.11</v>
      </c>
      <c r="R17" s="18" t="str">
        <f>[63]결승기록지!$C$16</f>
        <v>양지수</v>
      </c>
      <c r="S17" s="19" t="str">
        <f>[63]결승기록지!$E$16</f>
        <v>경기모바일과학고</v>
      </c>
      <c r="T17" s="20" t="str">
        <f>[63]결승기록지!$F$16</f>
        <v>1:18.02</v>
      </c>
      <c r="U17" s="18" t="str">
        <f>[63]결승기록지!$C$17</f>
        <v>유환영</v>
      </c>
      <c r="V17" s="19" t="str">
        <f>[63]결승기록지!$E$17</f>
        <v>신명고</v>
      </c>
      <c r="W17" s="20" t="str">
        <f>[63]결승기록지!$F$17</f>
        <v>1:18.49</v>
      </c>
      <c r="X17" s="18" t="str">
        <f>[63]결승기록지!$C$18</f>
        <v>이현주</v>
      </c>
      <c r="Y17" s="19" t="str">
        <f>[63]결승기록지!$E$18</f>
        <v>경기모바일과학고</v>
      </c>
      <c r="Z17" s="20" t="str">
        <f>[63]결승기록지!$F$18</f>
        <v>1:25.79</v>
      </c>
    </row>
    <row r="18" spans="1:26" s="146" customFormat="1" ht="13.5" customHeight="1">
      <c r="A18" s="65">
        <v>4</v>
      </c>
      <c r="B18" s="16" t="s">
        <v>171</v>
      </c>
      <c r="C18" s="33" t="str">
        <f>[64]결승기록지!$C$11</f>
        <v>이희주</v>
      </c>
      <c r="D18" s="34" t="str">
        <f>[64]결승기록지!$E$11</f>
        <v>진건고</v>
      </c>
      <c r="E18" s="162" t="str">
        <f>[64]결승기록지!$F$11</f>
        <v>11:08.38</v>
      </c>
      <c r="F18" s="33" t="str">
        <f>[64]결승기록지!$C$12</f>
        <v>이수진</v>
      </c>
      <c r="G18" s="34" t="str">
        <f>[64]결승기록지!$E$12</f>
        <v>경기체육고</v>
      </c>
      <c r="H18" s="162" t="str">
        <f>[64]결승기록지!$F$12</f>
        <v>11:20.74</v>
      </c>
      <c r="I18" s="33" t="str">
        <f>[64]결승기록지!$C$13</f>
        <v>정희정</v>
      </c>
      <c r="J18" s="34" t="str">
        <f>[64]결승기록지!$E$13</f>
        <v>속초여자고</v>
      </c>
      <c r="K18" s="162" t="str">
        <f>[64]결승기록지!$F$13</f>
        <v>11:25.26</v>
      </c>
      <c r="L18" s="33" t="str">
        <f>[64]결승기록지!$C$14</f>
        <v>장서희</v>
      </c>
      <c r="M18" s="34" t="str">
        <f>[64]결승기록지!$E$14</f>
        <v>충북체육고</v>
      </c>
      <c r="N18" s="162" t="str">
        <f>[64]결승기록지!$F$14</f>
        <v>12:03.85</v>
      </c>
      <c r="O18" s="33" t="str">
        <f>[64]결승기록지!$C$15</f>
        <v>김수연</v>
      </c>
      <c r="P18" s="34" t="str">
        <f>[64]결승기록지!$E$15</f>
        <v>오류고</v>
      </c>
      <c r="Q18" s="162" t="str">
        <f>[64]결승기록지!$F$15</f>
        <v>12:08.52</v>
      </c>
      <c r="R18" s="33"/>
      <c r="S18" s="34"/>
      <c r="T18" s="162"/>
      <c r="U18" s="33"/>
      <c r="V18" s="34"/>
      <c r="W18" s="162"/>
      <c r="X18" s="33"/>
      <c r="Y18" s="34"/>
      <c r="Z18" s="35"/>
    </row>
    <row r="19" spans="1:26" s="146" customFormat="1" ht="13.5" customHeight="1">
      <c r="A19" s="65">
        <v>3</v>
      </c>
      <c r="B19" s="16" t="s">
        <v>143</v>
      </c>
      <c r="C19" s="18" t="str">
        <f>[65]결승기록지!$C$11</f>
        <v>김채현</v>
      </c>
      <c r="D19" s="19" t="str">
        <f>[65]결승기록지!$E$11</f>
        <v>경기화정고</v>
      </c>
      <c r="E19" s="20" t="str">
        <f>[65]결승기록지!$F$11</f>
        <v>55:18</v>
      </c>
      <c r="F19" s="18" t="str">
        <f>[65]결승기록지!$C$12</f>
        <v>이선화</v>
      </c>
      <c r="G19" s="19" t="str">
        <f>[65]결승기록지!$E$12</f>
        <v>충현고</v>
      </c>
      <c r="H19" s="20" t="str">
        <f>[65]결승기록지!$F$12</f>
        <v>55:52</v>
      </c>
      <c r="I19" s="18" t="str">
        <f>[65]결승기록지!$C$13</f>
        <v>유다빈</v>
      </c>
      <c r="J19" s="19" t="str">
        <f>[65]결승기록지!$E$13</f>
        <v>남한고</v>
      </c>
      <c r="K19" s="20" t="str">
        <f>[65]결승기록지!$F$13</f>
        <v>56:52</v>
      </c>
      <c r="L19" s="18" t="str">
        <f>[65]결승기록지!$C$14</f>
        <v>정의지</v>
      </c>
      <c r="M19" s="19" t="str">
        <f>[65]결승기록지!$E$14</f>
        <v>경북체육고</v>
      </c>
      <c r="N19" s="20" t="str">
        <f>[65]결승기록지!$F$14</f>
        <v>1:04.37</v>
      </c>
      <c r="O19" s="18" t="str">
        <f>[65]결승기록지!$C$15</f>
        <v>안예준</v>
      </c>
      <c r="P19" s="19" t="str">
        <f>[65]결승기록지!$E$15</f>
        <v>속초여자고</v>
      </c>
      <c r="Q19" s="20" t="str">
        <f>[65]결승기록지!$F$15</f>
        <v>1:06.19</v>
      </c>
      <c r="R19" s="18" t="str">
        <f>[65]결승기록지!$C$16</f>
        <v>이보람</v>
      </c>
      <c r="S19" s="19" t="str">
        <f>[65]결승기록지!$E$16</f>
        <v>속초여자고</v>
      </c>
      <c r="T19" s="20" t="str">
        <f>[65]결승기록지!$F$16</f>
        <v>1:09.55</v>
      </c>
      <c r="U19" s="18"/>
      <c r="V19" s="19"/>
      <c r="W19" s="20"/>
      <c r="X19" s="18"/>
      <c r="Y19" s="19"/>
      <c r="Z19" s="20"/>
    </row>
    <row r="20" spans="1:26" s="51" customFormat="1" ht="13.5" customHeight="1">
      <c r="A20" s="112">
        <v>3</v>
      </c>
      <c r="B20" s="15" t="s">
        <v>113</v>
      </c>
      <c r="C20" s="21"/>
      <c r="D20" s="22" t="str">
        <f>[66]결승기록지!$E$11</f>
        <v>경남체육고</v>
      </c>
      <c r="E20" s="23" t="str">
        <f>[66]결승기록지!$F$11</f>
        <v>49.95</v>
      </c>
      <c r="F20" s="21"/>
      <c r="G20" s="22" t="str">
        <f>[66]결승기록지!$E$12</f>
        <v>경북체육고</v>
      </c>
      <c r="H20" s="23" t="str">
        <f>[66]결승기록지!$F$12</f>
        <v>50.04</v>
      </c>
      <c r="I20" s="21"/>
      <c r="J20" s="22" t="str">
        <f>[66]결승기록지!$E$13</f>
        <v>경기체육고</v>
      </c>
      <c r="K20" s="23" t="str">
        <f>[66]결승기록지!$F$13</f>
        <v>50.52</v>
      </c>
      <c r="L20" s="21"/>
      <c r="M20" s="22" t="str">
        <f>[66]결승기록지!$E$14</f>
        <v>전남체육고</v>
      </c>
      <c r="N20" s="23" t="str">
        <f>[66]결승기록지!$F$14</f>
        <v>50.68</v>
      </c>
      <c r="O20" s="21"/>
      <c r="P20" s="22" t="str">
        <f>[66]결승기록지!$E$15</f>
        <v>경기원곡고</v>
      </c>
      <c r="Q20" s="23" t="str">
        <f>[66]결승기록지!$F$15</f>
        <v>52.36</v>
      </c>
      <c r="R20" s="21"/>
      <c r="S20" s="22" t="str">
        <f>[66]결승기록지!$E$16</f>
        <v>대전체육고</v>
      </c>
      <c r="T20" s="23" t="str">
        <f>[66]결승기록지!$F$16</f>
        <v>52.75</v>
      </c>
      <c r="U20" s="21"/>
      <c r="V20" s="22" t="str">
        <f>[66]결승기록지!$E$17</f>
        <v>태원고</v>
      </c>
      <c r="W20" s="23" t="str">
        <f>[66]결승기록지!$F$17</f>
        <v>52.91</v>
      </c>
      <c r="X20" s="21"/>
      <c r="Y20" s="22" t="str">
        <f>[66]결승기록지!$E$18</f>
        <v>인일여자고</v>
      </c>
      <c r="Z20" s="23" t="str">
        <f>[66]결승기록지!$F$18</f>
        <v>53.82</v>
      </c>
    </row>
    <row r="21" spans="1:26" s="51" customFormat="1" ht="13.5" customHeight="1">
      <c r="A21" s="112"/>
      <c r="B21" s="14"/>
      <c r="C21" s="153" t="str">
        <f>[66]결승기록지!$C$11</f>
        <v>옥민경 황윤경 조선정 김은영</v>
      </c>
      <c r="D21" s="154"/>
      <c r="E21" s="155"/>
      <c r="F21" s="121" t="str">
        <f>[66]결승기록지!$C$12</f>
        <v>김하영 안경린 이현정 심소정</v>
      </c>
      <c r="G21" s="122"/>
      <c r="H21" s="123"/>
      <c r="I21" s="121" t="str">
        <f>[66]결승기록지!$C$13</f>
        <v>유민주 김나영 문시연 김지혜</v>
      </c>
      <c r="J21" s="122"/>
      <c r="K21" s="123"/>
      <c r="L21" s="121" t="str">
        <f>[66]결승기록지!$C$14</f>
        <v>백희라 전영서 윤효정 여다경</v>
      </c>
      <c r="M21" s="122"/>
      <c r="N21" s="123"/>
      <c r="O21" s="121" t="str">
        <f>[66]결승기록지!$C$15</f>
        <v>방수진 김아현 김예지 정단비</v>
      </c>
      <c r="P21" s="122"/>
      <c r="Q21" s="123"/>
      <c r="R21" s="121" t="str">
        <f>[66]결승기록지!$C$16</f>
        <v>김수영 이송윤 최연정 백주미</v>
      </c>
      <c r="S21" s="122"/>
      <c r="T21" s="123"/>
      <c r="U21" s="121" t="str">
        <f>[66]결승기록지!$C$17</f>
        <v>문수현 이지호 김서연 이혜인</v>
      </c>
      <c r="V21" s="122"/>
      <c r="W21" s="123"/>
      <c r="X21" s="121" t="str">
        <f>[66]결승기록지!$C$18</f>
        <v>고안나 조미나 장세림 송현주</v>
      </c>
      <c r="Y21" s="122"/>
      <c r="Z21" s="123"/>
    </row>
    <row r="22" spans="1:26" s="146" customFormat="1" ht="13.5" customHeight="1">
      <c r="A22" s="112">
        <v>4</v>
      </c>
      <c r="B22" s="15" t="s">
        <v>144</v>
      </c>
      <c r="C22" s="21"/>
      <c r="D22" s="22" t="str">
        <f>[67]결승기록지!$E$11</f>
        <v>전남체육고</v>
      </c>
      <c r="E22" s="23" t="str">
        <f>[67]결승기록지!$F$11</f>
        <v>4:01.86</v>
      </c>
      <c r="F22" s="21"/>
      <c r="G22" s="22" t="str">
        <f>[67]결승기록지!$E$12</f>
        <v>경기체육고</v>
      </c>
      <c r="H22" s="23" t="str">
        <f>[67]결승기록지!$F$12</f>
        <v>4:05.93</v>
      </c>
      <c r="I22" s="21"/>
      <c r="J22" s="22" t="str">
        <f>[67]결승기록지!$E$13</f>
        <v>경기수원정보과학고</v>
      </c>
      <c r="K22" s="23" t="str">
        <f>[67]결승기록지!$F$13</f>
        <v>4:16.14</v>
      </c>
      <c r="L22" s="21"/>
      <c r="M22" s="22" t="str">
        <f>[67]결승기록지!$E$14</f>
        <v>경기원곡고</v>
      </c>
      <c r="N22" s="23" t="str">
        <f>[67]결승기록지!$F$14</f>
        <v>4:25.62</v>
      </c>
      <c r="O22" s="21"/>
      <c r="P22" s="22" t="str">
        <f>[67]결승기록지!$E$15</f>
        <v>광주체육고</v>
      </c>
      <c r="Q22" s="23" t="str">
        <f>[67]결승기록지!$F$15</f>
        <v>4:27.47</v>
      </c>
      <c r="R22" s="21"/>
      <c r="S22" s="22" t="str">
        <f>[67]결승기록지!$E$16</f>
        <v>인일여자고</v>
      </c>
      <c r="T22" s="23" t="str">
        <f>[67]결승기록지!$F$16</f>
        <v>4:32.63</v>
      </c>
      <c r="U22" s="21"/>
      <c r="V22" s="22" t="str">
        <f>[67]결승기록지!$E$17</f>
        <v>태원고</v>
      </c>
      <c r="W22" s="23" t="str">
        <f>[67]결승기록지!$F$17</f>
        <v>4:42.47</v>
      </c>
      <c r="X22" s="21"/>
      <c r="Y22" s="22"/>
      <c r="Z22" s="23"/>
    </row>
    <row r="23" spans="1:26" s="146" customFormat="1" ht="13.5" customHeight="1">
      <c r="A23" s="112"/>
      <c r="B23" s="14"/>
      <c r="C23" s="121" t="str">
        <f>[67]결승기록지!$C$11</f>
        <v>백희라 전영서 윤효정 하서온</v>
      </c>
      <c r="D23" s="122"/>
      <c r="E23" s="123"/>
      <c r="F23" s="121" t="str">
        <f>[67]결승기록지!$C$12</f>
        <v>문시연 유수민 김지혜 김나영</v>
      </c>
      <c r="G23" s="122"/>
      <c r="H23" s="123"/>
      <c r="I23" s="121" t="str">
        <f>[67]결승기록지!$C$13</f>
        <v>황승희 정인희 공은수 이한나</v>
      </c>
      <c r="J23" s="122"/>
      <c r="K23" s="123"/>
      <c r="L23" s="121" t="str">
        <f>[67]결승기록지!$C$14</f>
        <v>김아현 김예지 방수진 정단비</v>
      </c>
      <c r="M23" s="122"/>
      <c r="N23" s="123"/>
      <c r="O23" s="121" t="str">
        <f>[67]결승기록지!$C$15</f>
        <v>이유림 박은희 안서우 김슬비</v>
      </c>
      <c r="P23" s="122"/>
      <c r="Q23" s="123"/>
      <c r="R23" s="121" t="str">
        <f>[67]결승기록지!$C$16</f>
        <v>송현주 조미나 고안나 장세림</v>
      </c>
      <c r="S23" s="122"/>
      <c r="T23" s="123"/>
      <c r="U23" s="121" t="str">
        <f>[67]결승기록지!$C$17</f>
        <v>문수현 이혜인 이지호 김서연</v>
      </c>
      <c r="V23" s="122"/>
      <c r="W23" s="123"/>
      <c r="X23" s="121"/>
      <c r="Y23" s="122"/>
      <c r="Z23" s="123"/>
    </row>
    <row r="24" spans="1:26" s="146" customFormat="1" ht="13.5" customHeight="1">
      <c r="A24" s="163">
        <v>2</v>
      </c>
      <c r="B24" s="15" t="s">
        <v>108</v>
      </c>
      <c r="C24" s="40" t="str">
        <f>[68]높이!$C$11</f>
        <v>장선영</v>
      </c>
      <c r="D24" s="41" t="str">
        <f>[68]높이!$E$11</f>
        <v>경기과천중앙고</v>
      </c>
      <c r="E24" s="42">
        <f>[68]높이!$F$11</f>
        <v>1.68</v>
      </c>
      <c r="F24" s="40" t="str">
        <f>[68]높이!$C$12</f>
        <v>황아현</v>
      </c>
      <c r="G24" s="41" t="str">
        <f>[68]높이!$E$12</f>
        <v>서울체육고</v>
      </c>
      <c r="H24" s="42">
        <f>[68]높이!$F$12</f>
        <v>1.68</v>
      </c>
      <c r="I24" s="40" t="str">
        <f>[68]높이!$C$13</f>
        <v>박한나</v>
      </c>
      <c r="J24" s="41" t="str">
        <f>[68]높이!$E$13</f>
        <v>울산스포츠과학고</v>
      </c>
      <c r="K24" s="42">
        <f>[68]높이!$F$13</f>
        <v>1.65</v>
      </c>
      <c r="L24" s="40" t="str">
        <f>[68]높이!$C$14</f>
        <v>최문정</v>
      </c>
      <c r="M24" s="41" t="str">
        <f>[68]높이!$E$14</f>
        <v>대전체육고</v>
      </c>
      <c r="N24" s="137">
        <f>[68]높이!$F$14</f>
        <v>1.6</v>
      </c>
      <c r="O24" s="40" t="str">
        <f>[68]높이!$C$15</f>
        <v>안진경</v>
      </c>
      <c r="P24" s="41" t="str">
        <f>[68]높이!$E$15</f>
        <v>김해가야고</v>
      </c>
      <c r="Q24" s="42">
        <f>[68]높이!$F$15</f>
        <v>1.55</v>
      </c>
      <c r="R24" s="40"/>
      <c r="S24" s="41"/>
      <c r="T24" s="42"/>
      <c r="U24" s="40"/>
      <c r="V24" s="41"/>
      <c r="W24" s="42"/>
      <c r="X24" s="40"/>
      <c r="Y24" s="41"/>
      <c r="Z24" s="42"/>
    </row>
    <row r="25" spans="1:26" s="146" customFormat="1" ht="13.5" customHeight="1">
      <c r="A25" s="65">
        <v>1</v>
      </c>
      <c r="B25" s="16" t="s">
        <v>145</v>
      </c>
      <c r="C25" s="33" t="str">
        <f>[68]장대!$C$11</f>
        <v>조민지</v>
      </c>
      <c r="D25" s="34" t="str">
        <f>[68]장대!$E$11</f>
        <v>전북체육고</v>
      </c>
      <c r="E25" s="84">
        <f>[68]장대!$F$11</f>
        <v>3.2</v>
      </c>
      <c r="F25" s="33" t="str">
        <f>[68]장대!$C$12</f>
        <v>정나영</v>
      </c>
      <c r="G25" s="34" t="str">
        <f>[68]장대!$E$12</f>
        <v>서울체육고</v>
      </c>
      <c r="H25" s="84">
        <f>[68]장대!$F$12</f>
        <v>3</v>
      </c>
      <c r="I25" s="33" t="str">
        <f>[68]장대!$C$13</f>
        <v>김다은</v>
      </c>
      <c r="J25" s="34" t="str">
        <f>[68]장대!$E$13</f>
        <v>울산스포츠과학고</v>
      </c>
      <c r="K25" s="84">
        <f>[68]장대!$F$13</f>
        <v>2.8</v>
      </c>
      <c r="L25" s="33" t="str">
        <f>[68]장대!$C$14</f>
        <v>임찬혜</v>
      </c>
      <c r="M25" s="34" t="str">
        <f>[68]장대!$E$14</f>
        <v>경기체육고</v>
      </c>
      <c r="N25" s="84">
        <f>[68]장대!$F$14</f>
        <v>2.8</v>
      </c>
      <c r="O25" s="33" t="str">
        <f>[68]장대!$C$15</f>
        <v>최수아</v>
      </c>
      <c r="P25" s="34" t="str">
        <f>[68]장대!$E$15</f>
        <v>서울체육고</v>
      </c>
      <c r="Q25" s="84">
        <f>[68]장대!$F$15</f>
        <v>2.4</v>
      </c>
      <c r="R25" s="33"/>
      <c r="S25" s="34"/>
      <c r="T25" s="35"/>
      <c r="U25" s="33"/>
      <c r="V25" s="34"/>
      <c r="W25" s="35"/>
      <c r="X25" s="33"/>
      <c r="Y25" s="34"/>
      <c r="Z25" s="35"/>
    </row>
    <row r="26" spans="1:26" s="146" customFormat="1" ht="13.5" customHeight="1">
      <c r="A26" s="112">
        <v>1</v>
      </c>
      <c r="B26" s="15" t="s">
        <v>110</v>
      </c>
      <c r="C26" s="40" t="str">
        <f>[68]멀리!$C$11</f>
        <v>여다경</v>
      </c>
      <c r="D26" s="41" t="str">
        <f>[68]멀리!$E$11</f>
        <v>전남체육고</v>
      </c>
      <c r="E26" s="42">
        <f>[68]멀리!$F$11</f>
        <v>5.32</v>
      </c>
      <c r="F26" s="40" t="str">
        <f>[68]멀리!$C$12</f>
        <v>고은아</v>
      </c>
      <c r="G26" s="41" t="str">
        <f>[68]멀리!$E$12</f>
        <v>광주체육고</v>
      </c>
      <c r="H26" s="42">
        <f>[68]멀리!$F$12</f>
        <v>5.19</v>
      </c>
      <c r="I26" s="40" t="str">
        <f>[68]멀리!$C$13</f>
        <v>유  진</v>
      </c>
      <c r="J26" s="41" t="str">
        <f>[68]멀리!$E$13</f>
        <v>경기소래고</v>
      </c>
      <c r="K26" s="42">
        <f>[68]멀리!$F$13</f>
        <v>5.12</v>
      </c>
      <c r="L26" s="40" t="str">
        <f>[68]멀리!$C$14</f>
        <v>성현</v>
      </c>
      <c r="M26" s="41" t="str">
        <f>[68]멀리!$E$14</f>
        <v>전남체육고</v>
      </c>
      <c r="N26" s="42">
        <f>[68]멀리!$F$14</f>
        <v>5.12</v>
      </c>
      <c r="O26" s="40" t="str">
        <f>[68]멀리!$C$15</f>
        <v>김하진</v>
      </c>
      <c r="P26" s="41" t="str">
        <f>[68]멀리!$E$15</f>
        <v>김포제일공업고</v>
      </c>
      <c r="Q26" s="42">
        <f>[68]멀리!$F$15</f>
        <v>5.1100000000000003</v>
      </c>
      <c r="R26" s="40" t="str">
        <f>[68]멀리!$C$16</f>
        <v>문가은</v>
      </c>
      <c r="S26" s="41" t="str">
        <f>[68]멀리!$E$16</f>
        <v>세정상업고</v>
      </c>
      <c r="T26" s="42">
        <f>[68]멀리!$F$16</f>
        <v>5.0599999999999996</v>
      </c>
      <c r="U26" s="40" t="str">
        <f>[68]멀리!$C$17</f>
        <v>이혜연</v>
      </c>
      <c r="V26" s="41" t="str">
        <f>[68]멀리!$E$17</f>
        <v>경기과천중앙고</v>
      </c>
      <c r="W26" s="42">
        <f>[68]멀리!$F$17</f>
        <v>5.05</v>
      </c>
      <c r="X26" s="40" t="str">
        <f>[68]멀리!$C$18</f>
        <v>김지영</v>
      </c>
      <c r="Y26" s="41" t="str">
        <f>[68]멀리!$E$18</f>
        <v>경기소래고</v>
      </c>
      <c r="Z26" s="42">
        <f>[68]멀리!$F$18</f>
        <v>4.8099999999999996</v>
      </c>
    </row>
    <row r="27" spans="1:26" s="146" customFormat="1" ht="13.5" customHeight="1">
      <c r="A27" s="112"/>
      <c r="B27" s="14" t="s">
        <v>103</v>
      </c>
      <c r="C27" s="43"/>
      <c r="D27" s="44" t="str">
        <f>[68]멀리!$G$11</f>
        <v>-0.3</v>
      </c>
      <c r="E27" s="45"/>
      <c r="F27" s="43"/>
      <c r="G27" s="44" t="str">
        <f>[68]멀리!$G$12</f>
        <v>-1.6</v>
      </c>
      <c r="H27" s="45"/>
      <c r="I27" s="43"/>
      <c r="J27" s="44" t="str">
        <f>[68]멀리!$G$13</f>
        <v>1.8</v>
      </c>
      <c r="K27" s="45"/>
      <c r="L27" s="43"/>
      <c r="M27" s="44" t="str">
        <f>[68]멀리!$G$14</f>
        <v>1.9</v>
      </c>
      <c r="N27" s="45"/>
      <c r="O27" s="43"/>
      <c r="P27" s="44" t="str">
        <f>[68]멀리!$G$15</f>
        <v>0.7</v>
      </c>
      <c r="Q27" s="45"/>
      <c r="R27" s="43"/>
      <c r="S27" s="44" t="str">
        <f>[68]멀리!$G$16</f>
        <v>3.9</v>
      </c>
      <c r="T27" s="89" t="s">
        <v>111</v>
      </c>
      <c r="U27" s="142"/>
      <c r="V27" s="164" t="str">
        <f>[68]멀리!$G$17</f>
        <v>1.4</v>
      </c>
      <c r="W27" s="45"/>
      <c r="X27" s="43"/>
      <c r="Y27" s="44" t="str">
        <f>[68]멀리!$G$18</f>
        <v>0.7</v>
      </c>
      <c r="Z27" s="45"/>
    </row>
    <row r="28" spans="1:26" s="146" customFormat="1" ht="13.5" customHeight="1">
      <c r="A28" s="112">
        <v>3</v>
      </c>
      <c r="B28" s="15" t="s">
        <v>146</v>
      </c>
      <c r="C28" s="21" t="str">
        <f>[68]세단!$C$11</f>
        <v>여다경</v>
      </c>
      <c r="D28" s="22" t="str">
        <f>[68]세단!$E$11</f>
        <v>전남체육고</v>
      </c>
      <c r="E28" s="23">
        <f>[68]세단!$F$11</f>
        <v>11.59</v>
      </c>
      <c r="F28" s="21" t="str">
        <f>[68]세단!$C$12</f>
        <v>이혜연</v>
      </c>
      <c r="G28" s="22" t="str">
        <f>[68]세단!$E$12</f>
        <v>경기과천중앙고</v>
      </c>
      <c r="H28" s="23">
        <f>[68]세단!$F$12</f>
        <v>11.57</v>
      </c>
      <c r="I28" s="21" t="str">
        <f>[68]세단!$C$13</f>
        <v>정은아</v>
      </c>
      <c r="J28" s="22" t="str">
        <f>[68]세단!$E$13</f>
        <v>인천체육고</v>
      </c>
      <c r="K28" s="23">
        <f>[68]세단!$F$13</f>
        <v>11.57</v>
      </c>
      <c r="L28" s="21" t="str">
        <f>[68]세단!$C$14</f>
        <v>김지영</v>
      </c>
      <c r="M28" s="22" t="str">
        <f>[68]세단!$E$14</f>
        <v>경기소래고</v>
      </c>
      <c r="N28" s="23">
        <f>[68]세단!$F$14</f>
        <v>11.56</v>
      </c>
      <c r="O28" s="21" t="str">
        <f>[68]세단!$C$15</f>
        <v>강은효</v>
      </c>
      <c r="P28" s="22" t="str">
        <f>[68]세단!$E$15</f>
        <v>광양하이텍고</v>
      </c>
      <c r="Q28" s="23">
        <f>[68]세단!$F$15</f>
        <v>11.53</v>
      </c>
      <c r="R28" s="21" t="str">
        <f>[68]세단!$C$16</f>
        <v>유  진</v>
      </c>
      <c r="S28" s="22" t="str">
        <f>[68]세단!$E$16</f>
        <v>경기소래고</v>
      </c>
      <c r="T28" s="23">
        <f>[68]세단!$F$16</f>
        <v>11.37</v>
      </c>
      <c r="U28" s="21" t="str">
        <f>[68]세단!$C$17</f>
        <v>성현</v>
      </c>
      <c r="V28" s="22" t="str">
        <f>[68]세단!$E$17</f>
        <v>전남체육고</v>
      </c>
      <c r="W28" s="23">
        <f>[68]세단!$F$17</f>
        <v>11.15</v>
      </c>
      <c r="X28" s="21" t="str">
        <f>[68]세단!$C$18</f>
        <v>박진서</v>
      </c>
      <c r="Y28" s="22" t="str">
        <f>[68]세단!$E$18</f>
        <v>경기심원고</v>
      </c>
      <c r="Z28" s="23">
        <f>[68]세단!$F$18</f>
        <v>10.96</v>
      </c>
    </row>
    <row r="29" spans="1:26" s="146" customFormat="1" ht="13.5" customHeight="1">
      <c r="A29" s="112"/>
      <c r="B29" s="14" t="s">
        <v>103</v>
      </c>
      <c r="C29" s="47"/>
      <c r="D29" s="160">
        <f>[68]세단!$G$11</f>
        <v>4</v>
      </c>
      <c r="E29" s="89" t="s">
        <v>111</v>
      </c>
      <c r="F29" s="47"/>
      <c r="G29" s="48">
        <f>[68]세단!$G$12</f>
        <v>3.7</v>
      </c>
      <c r="H29" s="89" t="s">
        <v>111</v>
      </c>
      <c r="I29" s="47"/>
      <c r="J29" s="48">
        <f>[68]세단!$G$13</f>
        <v>1.4</v>
      </c>
      <c r="K29" s="49"/>
      <c r="L29" s="47"/>
      <c r="M29" s="48">
        <f>[68]세단!$G$14</f>
        <v>5.2</v>
      </c>
      <c r="N29" s="89" t="s">
        <v>111</v>
      </c>
      <c r="O29" s="47"/>
      <c r="P29" s="48">
        <f>[68]세단!$G$15</f>
        <v>1.5</v>
      </c>
      <c r="Q29" s="49"/>
      <c r="R29" s="47"/>
      <c r="S29" s="48">
        <f>[68]세단!$G$16</f>
        <v>7.3</v>
      </c>
      <c r="T29" s="89" t="s">
        <v>111</v>
      </c>
      <c r="U29" s="47"/>
      <c r="V29" s="48">
        <f>[68]세단!$G$17</f>
        <v>4.5999999999999996</v>
      </c>
      <c r="W29" s="89" t="s">
        <v>111</v>
      </c>
      <c r="X29" s="47"/>
      <c r="Y29" s="48">
        <f>[68]세단!$G$18</f>
        <v>1.2</v>
      </c>
      <c r="Z29" s="49"/>
    </row>
    <row r="30" spans="1:26" s="146" customFormat="1" ht="13.5" customHeight="1">
      <c r="A30" s="65">
        <v>1</v>
      </c>
      <c r="B30" s="16" t="s">
        <v>112</v>
      </c>
      <c r="C30" s="33" t="str">
        <f>[68]포환!$C$11</f>
        <v>명아영</v>
      </c>
      <c r="D30" s="34" t="str">
        <f>[68]포환!$E$11</f>
        <v>전남체육고</v>
      </c>
      <c r="E30" s="35">
        <f>[68]포환!$F$11</f>
        <v>13.04</v>
      </c>
      <c r="F30" s="33" t="str">
        <f>[68]포환!$C$12</f>
        <v>김한빈</v>
      </c>
      <c r="G30" s="34" t="str">
        <f>[68]포환!$E$12</f>
        <v>충현고</v>
      </c>
      <c r="H30" s="84">
        <f>[68]포환!$F$12</f>
        <v>12.3</v>
      </c>
      <c r="I30" s="33" t="str">
        <f>[68]포환!$C$13</f>
        <v>엄민지</v>
      </c>
      <c r="J30" s="34" t="str">
        <f>[68]포환!$E$13</f>
        <v>대구체육고</v>
      </c>
      <c r="K30" s="35">
        <f>[68]포환!$F$13</f>
        <v>11.41</v>
      </c>
      <c r="L30" s="33" t="str">
        <f>[68]포환!$C$14</f>
        <v>이은규</v>
      </c>
      <c r="M30" s="34" t="str">
        <f>[68]포환!$E$14</f>
        <v>남한고</v>
      </c>
      <c r="N30" s="84">
        <f>[68]포환!$F$14</f>
        <v>11</v>
      </c>
      <c r="O30" s="33" t="str">
        <f>[68]포환!$C$15</f>
        <v>정경희</v>
      </c>
      <c r="P30" s="34" t="str">
        <f>[68]포환!$E$15</f>
        <v>대전체육고</v>
      </c>
      <c r="Q30" s="35">
        <f>[68]포환!$F$15</f>
        <v>10.83</v>
      </c>
      <c r="R30" s="33" t="str">
        <f>[68]포환!$C$16</f>
        <v>이우진</v>
      </c>
      <c r="S30" s="34" t="str">
        <f>[68]포환!$E$16</f>
        <v>의성여자고</v>
      </c>
      <c r="T30" s="84">
        <f>[68]포환!$F$16</f>
        <v>9.5</v>
      </c>
      <c r="U30" s="33" t="str">
        <f>[68]포환!$C$17</f>
        <v>주현빈</v>
      </c>
      <c r="V30" s="34" t="str">
        <f>[68]포환!$E$17</f>
        <v>경남체육고</v>
      </c>
      <c r="W30" s="35">
        <f>[68]포환!$F$17</f>
        <v>8.82</v>
      </c>
      <c r="X30" s="33" t="str">
        <f>[68]포환!$C$18</f>
        <v>이우령</v>
      </c>
      <c r="Y30" s="34" t="str">
        <f>[68]포환!$E$18</f>
        <v>의성여자고</v>
      </c>
      <c r="Z30" s="35">
        <f>[68]포환!$F$18</f>
        <v>8.68</v>
      </c>
    </row>
    <row r="31" spans="1:26" s="146" customFormat="1" ht="13.5" customHeight="1">
      <c r="A31" s="65">
        <v>3</v>
      </c>
      <c r="B31" s="16" t="s">
        <v>147</v>
      </c>
      <c r="C31" s="33" t="str">
        <f>[68]원반!$C$11</f>
        <v>이수진</v>
      </c>
      <c r="D31" s="34" t="str">
        <f>[68]원반!$E$11</f>
        <v>평촌경영고</v>
      </c>
      <c r="E31" s="35">
        <f>[68]원반!$F$11</f>
        <v>43.34</v>
      </c>
      <c r="F31" s="33" t="str">
        <f>[68]원반!$C$12</f>
        <v>박수진</v>
      </c>
      <c r="G31" s="34" t="str">
        <f>[68]원반!$E$12</f>
        <v>이리공업고</v>
      </c>
      <c r="H31" s="35">
        <f>[68]원반!$F$12</f>
        <v>41.49</v>
      </c>
      <c r="I31" s="33" t="str">
        <f>[68]원반!$C$13</f>
        <v>이우령</v>
      </c>
      <c r="J31" s="34" t="str">
        <f>[68]원반!$E$13</f>
        <v>의성여자고</v>
      </c>
      <c r="K31" s="35">
        <f>[68]원반!$F$13</f>
        <v>39.590000000000003</v>
      </c>
      <c r="L31" s="33" t="str">
        <f>[68]원반!$C$14</f>
        <v>주다해</v>
      </c>
      <c r="M31" s="34" t="str">
        <f>[68]원반!$E$14</f>
        <v>서울체육고</v>
      </c>
      <c r="N31" s="84">
        <f>[68]원반!$F$14</f>
        <v>36.9</v>
      </c>
      <c r="O31" s="33" t="str">
        <f>[68]원반!$C$15</f>
        <v>김선희</v>
      </c>
      <c r="P31" s="34" t="str">
        <f>[68]원반!$E$15</f>
        <v>경남체육고</v>
      </c>
      <c r="Q31" s="84">
        <f>[68]원반!$F$15</f>
        <v>35.5</v>
      </c>
      <c r="R31" s="33" t="str">
        <f>[68]원반!$C$16</f>
        <v>박혜지</v>
      </c>
      <c r="S31" s="34" t="str">
        <f>[68]원반!$E$16</f>
        <v>전남체육고</v>
      </c>
      <c r="T31" s="35">
        <f>[68]원반!$F$16</f>
        <v>35.450000000000003</v>
      </c>
      <c r="U31" s="33" t="str">
        <f>[68]원반!$C$17</f>
        <v>이지윤</v>
      </c>
      <c r="V31" s="34" t="str">
        <f>[68]원반!$E$17</f>
        <v>경기체육고</v>
      </c>
      <c r="W31" s="35">
        <f>[68]원반!$F$17</f>
        <v>35.380000000000003</v>
      </c>
      <c r="X31" s="33" t="str">
        <f>[68]원반!$C$18</f>
        <v>이효희</v>
      </c>
      <c r="Y31" s="34" t="str">
        <f>[68]원반!$E$18</f>
        <v>김해가야고</v>
      </c>
      <c r="Z31" s="35">
        <f>[68]원반!$F$18</f>
        <v>34.520000000000003</v>
      </c>
    </row>
    <row r="32" spans="1:26" s="146" customFormat="1" ht="13.5" customHeight="1">
      <c r="A32" s="65">
        <v>1</v>
      </c>
      <c r="B32" s="16" t="s">
        <v>148</v>
      </c>
      <c r="C32" s="33" t="str">
        <f>[68]해머!$C$11</f>
        <v>이유라</v>
      </c>
      <c r="D32" s="34" t="str">
        <f>[68]해머!$E$11</f>
        <v>울산스포츠과학고</v>
      </c>
      <c r="E32" s="35">
        <f>[68]해머!$F$11</f>
        <v>47.31</v>
      </c>
      <c r="F32" s="33" t="str">
        <f>[68]해머!$C$12</f>
        <v>장은휘</v>
      </c>
      <c r="G32" s="34" t="str">
        <f>[68]해머!$E$12</f>
        <v>이리공업고</v>
      </c>
      <c r="H32" s="35">
        <f>[68]해머!$F$12</f>
        <v>45.77</v>
      </c>
      <c r="I32" s="33" t="str">
        <f>[68]해머!$C$13</f>
        <v>이예린</v>
      </c>
      <c r="J32" s="34" t="str">
        <f>[68]해머!$E$13</f>
        <v>충북체육고</v>
      </c>
      <c r="K32" s="35">
        <f>[68]해머!$F$13</f>
        <v>40.69</v>
      </c>
      <c r="L32" s="33" t="str">
        <f>[68]해머!$C$14</f>
        <v>손채연</v>
      </c>
      <c r="M32" s="34" t="str">
        <f>[68]해머!$E$14</f>
        <v>충현고</v>
      </c>
      <c r="N32" s="35">
        <f>[68]해머!$F$14</f>
        <v>33.94</v>
      </c>
      <c r="O32" s="33" t="str">
        <f>[68]해머!$C$15</f>
        <v>김다미</v>
      </c>
      <c r="P32" s="34" t="str">
        <f>[68]해머!$E$15</f>
        <v>광주체육고</v>
      </c>
      <c r="Q32" s="35">
        <f>[68]해머!$F$15</f>
        <v>15.46</v>
      </c>
      <c r="R32" s="33" t="str">
        <f>[68]해머!$C$16</f>
        <v>정민주</v>
      </c>
      <c r="S32" s="34" t="str">
        <f>[68]해머!$E$16</f>
        <v>광주체육고</v>
      </c>
      <c r="T32" s="84">
        <f>[68]해머!$F$16</f>
        <v>14.9</v>
      </c>
      <c r="U32" s="33" t="str">
        <f>[68]해머!$C$17</f>
        <v>정지우</v>
      </c>
      <c r="V32" s="34" t="str">
        <f>[68]해머!$E$17</f>
        <v>광주체육고</v>
      </c>
      <c r="W32" s="84">
        <f>[68]해머!$F$17</f>
        <v>13.6</v>
      </c>
      <c r="X32" s="33"/>
      <c r="Y32" s="34"/>
      <c r="Z32" s="35"/>
    </row>
    <row r="33" spans="1:26" s="146" customFormat="1" ht="13.5" customHeight="1">
      <c r="A33" s="65">
        <v>3</v>
      </c>
      <c r="B33" s="16" t="s">
        <v>149</v>
      </c>
      <c r="C33" s="33" t="str">
        <f>[68]투창!$C$11</f>
        <v>이가희</v>
      </c>
      <c r="D33" s="34" t="str">
        <f>[68]투창!$E$11</f>
        <v>충북체육고</v>
      </c>
      <c r="E33" s="84" t="s">
        <v>172</v>
      </c>
      <c r="F33" s="33" t="str">
        <f>[68]투창!$C$12</f>
        <v>정지혜</v>
      </c>
      <c r="G33" s="34" t="str">
        <f>[68]투창!$E$12</f>
        <v>경기체육고</v>
      </c>
      <c r="H33" s="35" t="s">
        <v>173</v>
      </c>
      <c r="I33" s="33" t="str">
        <f>[68]투창!$C$13</f>
        <v>김지민</v>
      </c>
      <c r="J33" s="34" t="str">
        <f>[68]투창!$E$13</f>
        <v>포항두호고</v>
      </c>
      <c r="K33" s="35">
        <f>[68]투창!$F$13</f>
        <v>48.23</v>
      </c>
      <c r="L33" s="33" t="str">
        <f>[68]투창!$C$14</f>
        <v>이우진</v>
      </c>
      <c r="M33" s="34" t="str">
        <f>[68]투창!$E$14</f>
        <v>의성여자고</v>
      </c>
      <c r="N33" s="35">
        <f>[68]투창!$F$14</f>
        <v>47.25</v>
      </c>
      <c r="O33" s="33" t="str">
        <f>[68]투창!$C$15</f>
        <v>박아영</v>
      </c>
      <c r="P33" s="34" t="str">
        <f>[68]투창!$E$15</f>
        <v>대구체육고</v>
      </c>
      <c r="Q33" s="84">
        <f>[68]투창!$F$15</f>
        <v>41.6</v>
      </c>
      <c r="R33" s="33" t="str">
        <f>[68]투창!$C$16</f>
        <v>오윤경</v>
      </c>
      <c r="S33" s="34" t="str">
        <f>[68]투창!$E$16</f>
        <v>용남고</v>
      </c>
      <c r="T33" s="35">
        <f>[68]투창!$F$16</f>
        <v>40.119999999999997</v>
      </c>
      <c r="U33" s="33" t="str">
        <f>[68]투창!$C$17</f>
        <v>우 진</v>
      </c>
      <c r="V33" s="34" t="str">
        <f>[68]투창!$E$17</f>
        <v>경북체육고</v>
      </c>
      <c r="W33" s="35">
        <f>[68]투창!$F$17</f>
        <v>38.090000000000003</v>
      </c>
      <c r="X33" s="33" t="str">
        <f>[68]투창!$C$18</f>
        <v>이지연</v>
      </c>
      <c r="Y33" s="34" t="str">
        <f>[68]투창!$E$18</f>
        <v>경북체육고</v>
      </c>
      <c r="Z33" s="35">
        <f>[68]투창!$F$18</f>
        <v>37.93</v>
      </c>
    </row>
    <row r="34" spans="1:26" s="146" customFormat="1" ht="13.5" customHeight="1">
      <c r="A34" s="65">
        <v>2</v>
      </c>
      <c r="B34" s="16" t="s">
        <v>174</v>
      </c>
      <c r="C34" s="33" t="s">
        <v>175</v>
      </c>
      <c r="D34" s="34" t="s">
        <v>176</v>
      </c>
      <c r="E34" s="35" t="s">
        <v>177</v>
      </c>
      <c r="F34" s="33" t="s">
        <v>178</v>
      </c>
      <c r="G34" s="34" t="s">
        <v>179</v>
      </c>
      <c r="H34" s="35" t="s">
        <v>180</v>
      </c>
      <c r="I34" s="33" t="s">
        <v>181</v>
      </c>
      <c r="J34" s="34" t="s">
        <v>182</v>
      </c>
      <c r="K34" s="35" t="s">
        <v>183</v>
      </c>
      <c r="L34" s="33" t="s">
        <v>184</v>
      </c>
      <c r="M34" s="34" t="s">
        <v>185</v>
      </c>
      <c r="N34" s="35" t="s">
        <v>186</v>
      </c>
      <c r="O34" s="33" t="s">
        <v>187</v>
      </c>
      <c r="P34" s="34" t="s">
        <v>188</v>
      </c>
      <c r="Q34" s="35" t="s">
        <v>189</v>
      </c>
      <c r="R34" s="33" t="s">
        <v>190</v>
      </c>
      <c r="S34" s="34" t="s">
        <v>185</v>
      </c>
      <c r="T34" s="35" t="s">
        <v>191</v>
      </c>
      <c r="U34" s="33"/>
      <c r="V34" s="34"/>
      <c r="W34" s="35"/>
      <c r="X34" s="33"/>
      <c r="Y34" s="34"/>
      <c r="Z34" s="35"/>
    </row>
    <row r="35" spans="1:26" s="52" customFormat="1" ht="13.5" customHeight="1">
      <c r="A35" s="68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1:26" s="9" customFormat="1" ht="14.25" customHeight="1">
      <c r="A36" s="68"/>
      <c r="B36" s="11" t="s">
        <v>131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</sheetData>
  <mergeCells count="26"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  <mergeCell ref="F21:H21"/>
    <mergeCell ref="I21:K21"/>
    <mergeCell ref="L21:N21"/>
    <mergeCell ref="O21:Q21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Z34"/>
  <sheetViews>
    <sheetView view="pageBreakPreview" zoomScale="150" zoomScaleSheetLayoutView="150" workbookViewId="0">
      <selection activeCell="E2" sqref="E2:T2"/>
    </sheetView>
  </sheetViews>
  <sheetFormatPr defaultRowHeight="13.5"/>
  <cols>
    <col min="1" max="1" width="2.21875" style="67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2187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2187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2187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2187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2187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2187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2187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2187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2187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2187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2187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2187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2187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2187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2187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2187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2187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2187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2187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2187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2187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2187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2187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2187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2187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2187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2187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2187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2187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2187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2187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2187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2187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2187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2187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2187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2187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2187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2187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2187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2187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2187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2187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2187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2187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2187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2187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2187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2187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2187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2187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2187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2187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2187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2187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2187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2187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2187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2187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2187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2187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2187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2187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2" spans="1:26" s="9" customFormat="1" ht="45" customHeight="1" thickBot="1">
      <c r="A2" s="66"/>
      <c r="B2" s="10"/>
      <c r="C2" s="10"/>
      <c r="D2" s="10"/>
      <c r="E2" s="117" t="s">
        <v>99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59" t="s">
        <v>84</v>
      </c>
      <c r="V2" s="59"/>
      <c r="W2" s="59"/>
      <c r="X2" s="59"/>
      <c r="Y2" s="59"/>
      <c r="Z2" s="59"/>
    </row>
    <row r="3" spans="1:26" s="9" customFormat="1" ht="14.25" thickTop="1">
      <c r="A3" s="66"/>
      <c r="B3" s="130"/>
      <c r="C3" s="130"/>
      <c r="D3" s="10"/>
      <c r="E3" s="10"/>
      <c r="F3" s="119" t="s">
        <v>88</v>
      </c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66"/>
      <c r="B4" s="105"/>
      <c r="C4" s="105"/>
      <c r="D4" s="10"/>
      <c r="E4" s="10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"/>
      <c r="U4" s="10"/>
      <c r="V4" s="10"/>
      <c r="W4" s="10"/>
      <c r="X4" s="10"/>
      <c r="Y4" s="10"/>
      <c r="Z4" s="10"/>
    </row>
    <row r="5" spans="1:26" ht="18" customHeight="1">
      <c r="B5" s="120" t="s">
        <v>192</v>
      </c>
      <c r="C5" s="120"/>
      <c r="D5" s="12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17</v>
      </c>
      <c r="C6" s="2"/>
      <c r="D6" s="3" t="s">
        <v>18</v>
      </c>
      <c r="E6" s="4"/>
      <c r="F6" s="2"/>
      <c r="G6" s="3" t="s">
        <v>33</v>
      </c>
      <c r="H6" s="4"/>
      <c r="I6" s="2"/>
      <c r="J6" s="3" t="s">
        <v>4</v>
      </c>
      <c r="K6" s="4"/>
      <c r="L6" s="2"/>
      <c r="M6" s="3" t="s">
        <v>50</v>
      </c>
      <c r="N6" s="4"/>
      <c r="O6" s="2"/>
      <c r="P6" s="3" t="s">
        <v>6</v>
      </c>
      <c r="Q6" s="4"/>
      <c r="R6" s="2"/>
      <c r="S6" s="3" t="s">
        <v>7</v>
      </c>
      <c r="T6" s="4"/>
      <c r="U6" s="2"/>
      <c r="V6" s="3" t="s">
        <v>53</v>
      </c>
      <c r="W6" s="4"/>
      <c r="X6" s="2"/>
      <c r="Y6" s="3" t="s">
        <v>25</v>
      </c>
      <c r="Z6" s="4"/>
    </row>
    <row r="7" spans="1:26" ht="14.25" thickBot="1">
      <c r="B7" s="6" t="s">
        <v>101</v>
      </c>
      <c r="C7" s="5" t="s">
        <v>10</v>
      </c>
      <c r="D7" s="5" t="s">
        <v>28</v>
      </c>
      <c r="E7" s="5" t="s">
        <v>12</v>
      </c>
      <c r="F7" s="5" t="s">
        <v>10</v>
      </c>
      <c r="G7" s="5" t="s">
        <v>28</v>
      </c>
      <c r="H7" s="5" t="s">
        <v>12</v>
      </c>
      <c r="I7" s="5" t="s">
        <v>10</v>
      </c>
      <c r="J7" s="5" t="s">
        <v>28</v>
      </c>
      <c r="K7" s="5" t="s">
        <v>12</v>
      </c>
      <c r="L7" s="5" t="s">
        <v>10</v>
      </c>
      <c r="M7" s="5" t="s">
        <v>28</v>
      </c>
      <c r="N7" s="5" t="s">
        <v>12</v>
      </c>
      <c r="O7" s="5" t="s">
        <v>10</v>
      </c>
      <c r="P7" s="5" t="s">
        <v>28</v>
      </c>
      <c r="Q7" s="5" t="s">
        <v>12</v>
      </c>
      <c r="R7" s="5" t="s">
        <v>10</v>
      </c>
      <c r="S7" s="5" t="s">
        <v>28</v>
      </c>
      <c r="T7" s="5" t="s">
        <v>12</v>
      </c>
      <c r="U7" s="5" t="s">
        <v>10</v>
      </c>
      <c r="V7" s="5" t="s">
        <v>28</v>
      </c>
      <c r="W7" s="5" t="s">
        <v>12</v>
      </c>
      <c r="X7" s="5" t="s">
        <v>10</v>
      </c>
      <c r="Y7" s="5" t="s">
        <v>28</v>
      </c>
      <c r="Z7" s="5" t="s">
        <v>12</v>
      </c>
    </row>
    <row r="8" spans="1:26" s="52" customFormat="1" ht="13.5" customHeight="1" thickTop="1">
      <c r="A8" s="112">
        <v>1</v>
      </c>
      <c r="B8" s="13" t="s">
        <v>59</v>
      </c>
      <c r="C8" s="26" t="str">
        <f>[69]결승기록지!$C$11</f>
        <v>최선재</v>
      </c>
      <c r="D8" s="27" t="str">
        <f>[69]결승기록지!$E$11</f>
        <v>경남체육고</v>
      </c>
      <c r="E8" s="28" t="str">
        <f>[69]결승기록지!$F$11</f>
        <v>11.25</v>
      </c>
      <c r="F8" s="166" t="str">
        <f>[69]결승기록지!$C$12</f>
        <v>김현탁</v>
      </c>
      <c r="G8" s="27" t="str">
        <f>[69]결승기록지!$E$12</f>
        <v>경복고</v>
      </c>
      <c r="H8" s="28" t="str">
        <f>[69]결승기록지!$F$12</f>
        <v>11.30</v>
      </c>
      <c r="I8" s="166" t="str">
        <f>[69]결승기록지!$C$13</f>
        <v>오혜성</v>
      </c>
      <c r="J8" s="27" t="str">
        <f>[69]결승기록지!$E$13</f>
        <v>경기모바일과학고</v>
      </c>
      <c r="K8" s="167" t="str">
        <f>[69]결승기록지!$F$13</f>
        <v>11.50</v>
      </c>
      <c r="L8" s="166" t="str">
        <f>[69]결승기록지!$C$14</f>
        <v>박주원</v>
      </c>
      <c r="M8" s="27" t="str">
        <f>[69]결승기록지!$E$14</f>
        <v>전남체육고</v>
      </c>
      <c r="N8" s="28" t="str">
        <f>[69]결승기록지!$F$14</f>
        <v>11.56</v>
      </c>
      <c r="O8" s="166" t="str">
        <f>[69]결승기록지!$C$15</f>
        <v>주진영</v>
      </c>
      <c r="P8" s="27" t="str">
        <f>[69]결승기록지!$E$15</f>
        <v>서울체육고</v>
      </c>
      <c r="Q8" s="28" t="str">
        <f>[69]결승기록지!$F$15</f>
        <v>11.57</v>
      </c>
      <c r="R8" s="166" t="str">
        <f>[69]결승기록지!$C$16</f>
        <v>강윤진</v>
      </c>
      <c r="S8" s="27" t="str">
        <f>[69]결승기록지!$E$16</f>
        <v>경북체육고</v>
      </c>
      <c r="T8" s="28" t="str">
        <f>[69]결승기록지!$F$16</f>
        <v>11.81</v>
      </c>
      <c r="U8" s="166" t="str">
        <f>[69]결승기록지!$C$17</f>
        <v>김남혁</v>
      </c>
      <c r="V8" s="27" t="str">
        <f>[69]결승기록지!$E$17</f>
        <v>대전체육고</v>
      </c>
      <c r="W8" s="28" t="str">
        <f>[69]결승기록지!$F$17</f>
        <v>11.85</v>
      </c>
      <c r="X8" s="166"/>
      <c r="Y8" s="27"/>
      <c r="Z8" s="28"/>
    </row>
    <row r="9" spans="1:26" s="52" customFormat="1" ht="13.5" customHeight="1">
      <c r="A9" s="112"/>
      <c r="B9" s="24" t="s">
        <v>103</v>
      </c>
      <c r="C9" s="100"/>
      <c r="D9" s="168" t="str">
        <f>[69]결승기록지!$G$8</f>
        <v>-3.1</v>
      </c>
      <c r="E9" s="102"/>
      <c r="F9" s="101"/>
      <c r="G9" s="101"/>
      <c r="H9" s="102"/>
      <c r="I9" s="101"/>
      <c r="J9" s="101"/>
      <c r="K9" s="102"/>
      <c r="L9" s="101"/>
      <c r="M9" s="101"/>
      <c r="N9" s="102"/>
      <c r="O9" s="101"/>
      <c r="P9" s="101"/>
      <c r="Q9" s="102"/>
      <c r="R9" s="101"/>
      <c r="S9" s="101"/>
      <c r="T9" s="102"/>
      <c r="U9" s="101"/>
      <c r="V9" s="101"/>
      <c r="W9" s="102"/>
      <c r="X9" s="101"/>
      <c r="Y9" s="101"/>
      <c r="Z9" s="102"/>
    </row>
    <row r="10" spans="1:26" s="52" customFormat="1" ht="13.5" customHeight="1">
      <c r="A10" s="65">
        <v>1</v>
      </c>
      <c r="B10" s="16" t="s">
        <v>136</v>
      </c>
      <c r="C10" s="33" t="str">
        <f>[70]결승기록지!$C$11</f>
        <v>한승완</v>
      </c>
      <c r="D10" s="34" t="str">
        <f>[70]결승기록지!$E$11</f>
        <v>광주체육고</v>
      </c>
      <c r="E10" s="35" t="str">
        <f>[70]결승기록지!$F$11</f>
        <v>49.99</v>
      </c>
      <c r="F10" s="169" t="str">
        <f>[70]결승기록지!$C$12</f>
        <v>김상범</v>
      </c>
      <c r="G10" s="34" t="str">
        <f>[70]결승기록지!$E$12</f>
        <v>경복고</v>
      </c>
      <c r="H10" s="35" t="str">
        <f>[70]결승기록지!$F$12</f>
        <v>50.82</v>
      </c>
      <c r="I10" s="169" t="str">
        <f>[70]결승기록지!$C$13</f>
        <v>이창윤</v>
      </c>
      <c r="J10" s="34" t="str">
        <f>[70]결승기록지!$E$13</f>
        <v>전남체육고</v>
      </c>
      <c r="K10" s="35" t="str">
        <f>[70]결승기록지!$F$13</f>
        <v>51.04</v>
      </c>
      <c r="L10" s="169" t="str">
        <f>[70]결승기록지!$C$14</f>
        <v>임병수</v>
      </c>
      <c r="M10" s="34" t="str">
        <f>[70]결승기록지!$E$14</f>
        <v>경기심원고</v>
      </c>
      <c r="N10" s="35" t="str">
        <f>[70]결승기록지!$F$14</f>
        <v>51.34</v>
      </c>
      <c r="O10" s="169" t="str">
        <f>[70]결승기록지!$C$15</f>
        <v>정봉민</v>
      </c>
      <c r="P10" s="34" t="str">
        <f>[70]결승기록지!$E$15</f>
        <v>충북체육고</v>
      </c>
      <c r="Q10" s="35" t="str">
        <f>[70]결승기록지!$F$15</f>
        <v>52.82</v>
      </c>
      <c r="R10" s="169" t="str">
        <f>[70]결승기록지!$C$16</f>
        <v>이시온</v>
      </c>
      <c r="S10" s="34" t="str">
        <f>[70]결승기록지!$E$16</f>
        <v>경기용인고</v>
      </c>
      <c r="T10" s="35" t="str">
        <f>[70]결승기록지!$F$16</f>
        <v>53.19</v>
      </c>
      <c r="U10" s="169" t="str">
        <f>[70]결승기록지!$C$17</f>
        <v>이현민</v>
      </c>
      <c r="V10" s="34" t="str">
        <f>[70]결승기록지!$E$17</f>
        <v>경기용인고</v>
      </c>
      <c r="W10" s="35" t="str">
        <f>[70]결승기록지!$F$17</f>
        <v>55.29</v>
      </c>
      <c r="X10" s="169"/>
      <c r="Y10" s="34"/>
      <c r="Z10" s="35"/>
    </row>
    <row r="11" spans="1:26" s="52" customFormat="1" ht="13.5" customHeight="1">
      <c r="A11" s="65">
        <v>4</v>
      </c>
      <c r="B11" s="17" t="s">
        <v>107</v>
      </c>
      <c r="C11" s="170" t="str">
        <f>[71]결승기록지!$C$11</f>
        <v>유강민</v>
      </c>
      <c r="D11" s="39" t="str">
        <f>[71]결승기록지!$E$11</f>
        <v>진건고</v>
      </c>
      <c r="E11" s="171" t="str">
        <f>[71]결승기록지!$F$11</f>
        <v>2:03.22</v>
      </c>
      <c r="F11" s="170" t="str">
        <f>[71]결승기록지!$C$12</f>
        <v>곽동욱</v>
      </c>
      <c r="G11" s="39" t="str">
        <f>[71]결승기록지!$E$12</f>
        <v>대구체육고</v>
      </c>
      <c r="H11" s="171" t="str">
        <f>[71]결승기록지!$F$12</f>
        <v>2:03.56</v>
      </c>
      <c r="I11" s="170" t="str">
        <f>[71]결승기록지!$C$13</f>
        <v>이석하</v>
      </c>
      <c r="J11" s="39" t="str">
        <f>[71]결승기록지!$E$13</f>
        <v>충현고</v>
      </c>
      <c r="K11" s="171" t="str">
        <f>[71]결승기록지!$F$13</f>
        <v>2:03.97</v>
      </c>
      <c r="L11" s="170" t="str">
        <f>[71]결승기록지!$C$14</f>
        <v>노용진</v>
      </c>
      <c r="M11" s="39" t="str">
        <f>[71]결승기록지!$E$14</f>
        <v>경기체육고</v>
      </c>
      <c r="N11" s="172" t="str">
        <f>[71]결승기록지!$F$14</f>
        <v>2:06.24</v>
      </c>
      <c r="O11" s="170" t="str">
        <f>[71]결승기록지!$C$15</f>
        <v>윤정현</v>
      </c>
      <c r="P11" s="39" t="str">
        <f>[71]결승기록지!$E$15</f>
        <v>거제제일고</v>
      </c>
      <c r="Q11" s="171" t="str">
        <f>[71]결승기록지!$F$15</f>
        <v>2:06.49</v>
      </c>
      <c r="R11" s="170" t="str">
        <f>[71]결승기록지!$C$16</f>
        <v>정시우</v>
      </c>
      <c r="S11" s="39" t="str">
        <f>[71]결승기록지!$E$16</f>
        <v>단양고</v>
      </c>
      <c r="T11" s="171" t="str">
        <f>[71]결승기록지!$F$16</f>
        <v>2:06.61</v>
      </c>
      <c r="U11" s="170" t="str">
        <f>[71]결승기록지!$C$17</f>
        <v>남궁원</v>
      </c>
      <c r="V11" s="39" t="str">
        <f>[71]결승기록지!$E$17</f>
        <v>한솔고</v>
      </c>
      <c r="W11" s="171" t="str">
        <f>[71]결승기록지!$F$17</f>
        <v>2:10.89</v>
      </c>
      <c r="X11" s="170" t="str">
        <f>[71]결승기록지!$C$18</f>
        <v>조경현</v>
      </c>
      <c r="Y11" s="39" t="str">
        <f>[71]결승기록지!$E$18</f>
        <v>충북체육고</v>
      </c>
      <c r="Z11" s="171" t="str">
        <f>[71]결승기록지!$F$18</f>
        <v>2:13.55</v>
      </c>
    </row>
    <row r="12" spans="1:26" s="52" customFormat="1" ht="13.5" customHeight="1">
      <c r="A12" s="65">
        <v>2</v>
      </c>
      <c r="B12" s="16" t="s">
        <v>138</v>
      </c>
      <c r="C12" s="33" t="str">
        <f>[72]결승기록지!$C$11</f>
        <v>김호연</v>
      </c>
      <c r="D12" s="34" t="str">
        <f>[72]결승기록지!$E$11</f>
        <v>전남체육고</v>
      </c>
      <c r="E12" s="148" t="str">
        <f>[72]결승기록지!$F$11</f>
        <v>15:56.95</v>
      </c>
      <c r="F12" s="169" t="str">
        <f>[72]결승기록지!$C$12</f>
        <v>박종학</v>
      </c>
      <c r="G12" s="34" t="str">
        <f>[72]결승기록지!$E$12</f>
        <v>경기체육고</v>
      </c>
      <c r="H12" s="148" t="str">
        <f>[72]결승기록지!$F$12</f>
        <v>15:59.72</v>
      </c>
      <c r="I12" s="169" t="str">
        <f>[72]결승기록지!$C$13</f>
        <v>전성진</v>
      </c>
      <c r="J12" s="34" t="str">
        <f>[72]결승기록지!$E$13</f>
        <v>경북체육고</v>
      </c>
      <c r="K12" s="148" t="str">
        <f>[72]결승기록지!$F$13</f>
        <v>16:00.14</v>
      </c>
      <c r="L12" s="169" t="str">
        <f>[72]결승기록지!$C$14</f>
        <v>최순호</v>
      </c>
      <c r="M12" s="34" t="str">
        <f>[72]결승기록지!$E$14</f>
        <v>인천체육고</v>
      </c>
      <c r="N12" s="148" t="str">
        <f>[72]결승기록지!$F$14</f>
        <v>16:00.94</v>
      </c>
      <c r="O12" s="169" t="str">
        <f>[72]결승기록지!$C$15</f>
        <v>박무영</v>
      </c>
      <c r="P12" s="34" t="str">
        <f>[72]결승기록지!$E$15</f>
        <v>순심고</v>
      </c>
      <c r="Q12" s="148" t="str">
        <f>[72]결승기록지!$F$15</f>
        <v>16:05.27</v>
      </c>
      <c r="R12" s="169" t="str">
        <f>[72]결승기록지!$C$16</f>
        <v>김종윤</v>
      </c>
      <c r="S12" s="34" t="str">
        <f>[72]결승기록지!$E$16</f>
        <v>충북체육고</v>
      </c>
      <c r="T12" s="148" t="str">
        <f>[72]결승기록지!$F$16</f>
        <v>16:24.79</v>
      </c>
      <c r="U12" s="169" t="str">
        <f>[72]결승기록지!$C$17</f>
        <v>김민서</v>
      </c>
      <c r="V12" s="34" t="str">
        <f>[72]결승기록지!$E$17</f>
        <v>울산고</v>
      </c>
      <c r="W12" s="148" t="str">
        <f>[72]결승기록지!$F$17</f>
        <v>16:25.80</v>
      </c>
      <c r="X12" s="169" t="str">
        <f>[72]결승기록지!$C$18</f>
        <v>김건오</v>
      </c>
      <c r="Y12" s="34" t="str">
        <f>[72]결승기록지!$E$18</f>
        <v>울산고</v>
      </c>
      <c r="Z12" s="148" t="str">
        <f>[72]결승기록지!$F$18</f>
        <v>16:28.74</v>
      </c>
    </row>
    <row r="13" spans="1:26" s="52" customFormat="1" ht="13.5" customHeight="1">
      <c r="A13" s="112">
        <v>2</v>
      </c>
      <c r="B13" s="15" t="s">
        <v>139</v>
      </c>
      <c r="C13" s="40" t="str">
        <f>[73]결승기록지!$C$11</f>
        <v>양현준</v>
      </c>
      <c r="D13" s="41" t="str">
        <f>[73]결승기록지!$E$11</f>
        <v>세정상업고</v>
      </c>
      <c r="E13" s="42" t="str">
        <f>[73]결승기록지!$F$11</f>
        <v>15.99</v>
      </c>
      <c r="F13" s="149" t="str">
        <f>[73]결승기록지!$C$12</f>
        <v>김태윤</v>
      </c>
      <c r="G13" s="41" t="str">
        <f>[73]결승기록지!$E$12</f>
        <v>대구체육고</v>
      </c>
      <c r="H13" s="42" t="str">
        <f>[73]결승기록지!$F$12</f>
        <v>16.57</v>
      </c>
      <c r="I13" s="149" t="str">
        <f>[73]결승기록지!$C$13</f>
        <v>손우승</v>
      </c>
      <c r="J13" s="41" t="str">
        <f>[73]결승기록지!$E$13</f>
        <v>인천체육고</v>
      </c>
      <c r="K13" s="42" t="str">
        <f>[73]결승기록지!$F$13</f>
        <v>16.90</v>
      </c>
      <c r="L13" s="149" t="str">
        <f>[73]결승기록지!$C$14</f>
        <v>이영민</v>
      </c>
      <c r="M13" s="41" t="str">
        <f>[73]결승기록지!$E$14</f>
        <v>경북체육고</v>
      </c>
      <c r="N13" s="42" t="str">
        <f>[73]결승기록지!$F$14</f>
        <v>17.39</v>
      </c>
      <c r="O13" s="149" t="str">
        <f>[73]결승기록지!$C$15</f>
        <v>김동민</v>
      </c>
      <c r="P13" s="41" t="str">
        <f>[73]결승기록지!$E$15</f>
        <v>경복고</v>
      </c>
      <c r="Q13" s="42" t="str">
        <f>[73]결승기록지!$F$15</f>
        <v>17.86</v>
      </c>
      <c r="R13" s="149" t="str">
        <f>[73]결승기록지!$C$16</f>
        <v>김대희</v>
      </c>
      <c r="S13" s="41" t="str">
        <f>[73]결승기록지!$E$16</f>
        <v>신명고</v>
      </c>
      <c r="T13" s="42" t="str">
        <f>[73]결승기록지!$F$16</f>
        <v>17.88</v>
      </c>
      <c r="U13" s="149" t="str">
        <f>[73]결승기록지!$C$17</f>
        <v>이준혁</v>
      </c>
      <c r="V13" s="41" t="str">
        <f>[73]결승기록지!$E$17</f>
        <v>경기모바일과학고</v>
      </c>
      <c r="W13" s="42" t="str">
        <f>[73]결승기록지!$F$17</f>
        <v>19.74</v>
      </c>
      <c r="X13" s="149"/>
      <c r="Y13" s="41"/>
      <c r="Z13" s="42"/>
    </row>
    <row r="14" spans="1:26" s="52" customFormat="1" ht="13.5" customHeight="1">
      <c r="A14" s="112"/>
      <c r="B14" s="14" t="s">
        <v>103</v>
      </c>
      <c r="C14" s="43"/>
      <c r="D14" s="44" t="str">
        <f>[73]결승기록지!$G$8</f>
        <v>-1.0</v>
      </c>
      <c r="E14" s="45"/>
      <c r="F14" s="46"/>
      <c r="G14" s="46"/>
      <c r="H14" s="45"/>
      <c r="I14" s="46"/>
      <c r="J14" s="46"/>
      <c r="K14" s="45"/>
      <c r="L14" s="46"/>
      <c r="M14" s="46"/>
      <c r="N14" s="45"/>
      <c r="O14" s="46"/>
      <c r="P14" s="46"/>
      <c r="Q14" s="45"/>
      <c r="R14" s="46"/>
      <c r="S14" s="46"/>
      <c r="T14" s="45"/>
      <c r="U14" s="46"/>
      <c r="V14" s="46"/>
      <c r="W14" s="45"/>
      <c r="X14" s="46"/>
      <c r="Y14" s="46"/>
      <c r="Z14" s="45"/>
    </row>
    <row r="15" spans="1:26" s="52" customFormat="1" ht="13.5" customHeight="1">
      <c r="A15" s="65">
        <v>1</v>
      </c>
      <c r="B15" s="16" t="s">
        <v>108</v>
      </c>
      <c r="C15" s="33" t="str">
        <f>[74]높이!$C$11</f>
        <v>박정민</v>
      </c>
      <c r="D15" s="173" t="str">
        <f>[74]높이!$E$11</f>
        <v>이리공업고</v>
      </c>
      <c r="E15" s="35" t="str">
        <f>[74]높이!$F$11</f>
        <v>1.93</v>
      </c>
      <c r="F15" s="33" t="str">
        <f>[74]높이!$C$12</f>
        <v>박성민</v>
      </c>
      <c r="G15" s="173" t="str">
        <f>[74]높이!$E$12</f>
        <v>전남체육고</v>
      </c>
      <c r="H15" s="35" t="str">
        <f>[74]높이!$F$12</f>
        <v>1.80</v>
      </c>
      <c r="I15" s="33" t="str">
        <f>[74]높이!$C$13</f>
        <v>박순호</v>
      </c>
      <c r="J15" s="81" t="str">
        <f>[74]높이!$E$13</f>
        <v>문산수억고</v>
      </c>
      <c r="K15" s="35" t="str">
        <f>[74]높이!$F$13</f>
        <v>1.70</v>
      </c>
      <c r="L15" s="33" t="str">
        <f>[74]높이!$C$14</f>
        <v>최병국</v>
      </c>
      <c r="M15" s="173" t="str">
        <f>[74]높이!$E$14</f>
        <v>경북체육고</v>
      </c>
      <c r="N15" s="35" t="str">
        <f>[74]높이!$F$14</f>
        <v>1.65</v>
      </c>
      <c r="O15" s="33"/>
      <c r="P15" s="173"/>
      <c r="Q15" s="35"/>
      <c r="R15" s="33"/>
      <c r="S15" s="173"/>
      <c r="T15" s="35"/>
      <c r="U15" s="33"/>
      <c r="V15" s="81"/>
      <c r="W15" s="35"/>
      <c r="X15" s="33"/>
      <c r="Y15" s="81"/>
      <c r="Z15" s="35"/>
    </row>
    <row r="16" spans="1:26" s="52" customFormat="1" ht="13.5" customHeight="1">
      <c r="A16" s="112">
        <v>4</v>
      </c>
      <c r="B16" s="15" t="s">
        <v>110</v>
      </c>
      <c r="C16" s="40" t="str">
        <f>[74]멀리!$C$11</f>
        <v>서현민</v>
      </c>
      <c r="D16" s="41" t="str">
        <f>[74]멀리!$E$11</f>
        <v>경북체육고</v>
      </c>
      <c r="E16" s="42" t="str">
        <f>[74]멀리!$F$11</f>
        <v>6.73</v>
      </c>
      <c r="F16" s="149" t="str">
        <f>[74]멀리!$C$12</f>
        <v>홍륜걸</v>
      </c>
      <c r="G16" s="41" t="str">
        <f>[74]멀리!$E$12</f>
        <v>함양제일고</v>
      </c>
      <c r="H16" s="42" t="str">
        <f>[74]멀리!$F$12</f>
        <v>6.70</v>
      </c>
      <c r="I16" s="149" t="str">
        <f>[74]멀리!$C$13</f>
        <v>천하림</v>
      </c>
      <c r="J16" s="41" t="str">
        <f>[74]멀리!$E$13</f>
        <v>전남체육고</v>
      </c>
      <c r="K16" s="42" t="str">
        <f>[74]멀리!$F$13</f>
        <v>6.65</v>
      </c>
      <c r="L16" s="149" t="str">
        <f>[74]멀리!$C$14</f>
        <v>김민수</v>
      </c>
      <c r="M16" s="41" t="str">
        <f>[74]멀리!$E$14</f>
        <v>전남체육고</v>
      </c>
      <c r="N16" s="42" t="str">
        <f>[74]멀리!$F$14</f>
        <v>6.55</v>
      </c>
      <c r="O16" s="149" t="str">
        <f>[74]멀리!$C$15</f>
        <v>전창민</v>
      </c>
      <c r="P16" s="41" t="str">
        <f>[74]멀리!$E$15</f>
        <v>세정상업고</v>
      </c>
      <c r="Q16" s="42" t="str">
        <f>[74]멀리!$F$15</f>
        <v>6.55</v>
      </c>
      <c r="R16" s="149" t="str">
        <f>[74]멀리!$C$16</f>
        <v>이형석</v>
      </c>
      <c r="S16" s="41" t="str">
        <f>[74]멀리!$E$16</f>
        <v>경북체육고</v>
      </c>
      <c r="T16" s="42" t="str">
        <f>[74]멀리!$F$16</f>
        <v>6.20</v>
      </c>
      <c r="U16" s="149" t="str">
        <f>[74]멀리!$C$17</f>
        <v>김경현</v>
      </c>
      <c r="V16" s="41" t="str">
        <f>[74]멀리!$E$17</f>
        <v>광주체육고</v>
      </c>
      <c r="W16" s="42" t="str">
        <f>[74]멀리!$F$17</f>
        <v>6.05</v>
      </c>
      <c r="X16" s="149" t="str">
        <f>[74]멀리!$C$18</f>
        <v>장민석</v>
      </c>
      <c r="Y16" s="41" t="str">
        <f>[74]멀리!$E$18</f>
        <v>대구체육고</v>
      </c>
      <c r="Z16" s="42" t="str">
        <f>[74]멀리!$F$18</f>
        <v>6.01</v>
      </c>
    </row>
    <row r="17" spans="1:26" s="52" customFormat="1" ht="13.5" customHeight="1">
      <c r="A17" s="112"/>
      <c r="B17" s="14" t="s">
        <v>103</v>
      </c>
      <c r="C17" s="43"/>
      <c r="D17" s="44" t="str">
        <f>[74]멀리!$G$11</f>
        <v>0.3</v>
      </c>
      <c r="E17" s="45"/>
      <c r="F17" s="46"/>
      <c r="G17" s="44" t="str">
        <f>[74]멀리!$G$12</f>
        <v>1.2</v>
      </c>
      <c r="H17" s="45"/>
      <c r="I17" s="46"/>
      <c r="J17" s="46" t="str">
        <f>[74]멀리!$G$13</f>
        <v>1.2</v>
      </c>
      <c r="K17" s="45"/>
      <c r="L17" s="46"/>
      <c r="M17" s="44" t="str">
        <f>[74]멀리!$G$14</f>
        <v>1.6</v>
      </c>
      <c r="N17" s="45"/>
      <c r="O17" s="46"/>
      <c r="P17" s="44" t="str">
        <f>[74]멀리!$G$15</f>
        <v>1.8</v>
      </c>
      <c r="Q17" s="45"/>
      <c r="R17" s="46"/>
      <c r="S17" s="44" t="str">
        <f>[74]멀리!$G$16</f>
        <v>3.1</v>
      </c>
      <c r="T17" s="174" t="s">
        <v>111</v>
      </c>
      <c r="U17" s="46"/>
      <c r="V17" s="46" t="str">
        <f>[74]멀리!$G$17</f>
        <v>0.5</v>
      </c>
      <c r="W17" s="45"/>
      <c r="X17" s="46"/>
      <c r="Y17" s="46" t="str">
        <f>[74]멀리!$G$18</f>
        <v>2.0</v>
      </c>
      <c r="Z17" s="45"/>
    </row>
    <row r="18" spans="1:26" s="52" customFormat="1" ht="13.5" customHeight="1">
      <c r="A18" s="65">
        <v>3</v>
      </c>
      <c r="B18" s="16" t="s">
        <v>112</v>
      </c>
      <c r="C18" s="33" t="str">
        <f>[74]포환!$C$11</f>
        <v>김건주</v>
      </c>
      <c r="D18" s="34" t="str">
        <f>[74]포환!$E$11</f>
        <v>고운고</v>
      </c>
      <c r="E18" s="84">
        <f>[74]포환!$F$11</f>
        <v>14.5</v>
      </c>
      <c r="F18" s="169" t="str">
        <f>[74]포환!$C$12</f>
        <v>이상명</v>
      </c>
      <c r="G18" s="34" t="str">
        <f>[74]포환!$E$12</f>
        <v>경남체육고</v>
      </c>
      <c r="H18" s="35">
        <f>[74]포환!$F$12</f>
        <v>14.44</v>
      </c>
      <c r="I18" s="169" t="str">
        <f>[74]포환!$C$13</f>
        <v>이도훈</v>
      </c>
      <c r="J18" s="34" t="str">
        <f>[74]포환!$E$13</f>
        <v>경주고</v>
      </c>
      <c r="K18" s="35">
        <f>[74]포환!$F$13</f>
        <v>13.33</v>
      </c>
      <c r="L18" s="169" t="str">
        <f>[74]포환!$C$14</f>
        <v>장종혁</v>
      </c>
      <c r="M18" s="34" t="str">
        <f>[74]포환!$E$14</f>
        <v>전남체육고</v>
      </c>
      <c r="N18" s="35">
        <f>[74]포환!$F$14</f>
        <v>12.83</v>
      </c>
      <c r="O18" s="169" t="str">
        <f>[74]포환!$C$15</f>
        <v>장민수</v>
      </c>
      <c r="P18" s="34" t="str">
        <f>[74]포환!$E$15</f>
        <v>충현고</v>
      </c>
      <c r="Q18" s="35">
        <f>[74]포환!$F$15</f>
        <v>12.82</v>
      </c>
      <c r="R18" s="169" t="str">
        <f>[74]포환!$C$16</f>
        <v>방륭</v>
      </c>
      <c r="S18" s="34" t="str">
        <f>[74]포환!$E$16</f>
        <v>경남체육고</v>
      </c>
      <c r="T18" s="35">
        <f>[74]포환!$F$16</f>
        <v>12.63</v>
      </c>
      <c r="U18" s="169" t="str">
        <f>[74]포환!$C$17</f>
        <v>박현우</v>
      </c>
      <c r="V18" s="34" t="str">
        <f>[74]포환!$E$17</f>
        <v>충현고</v>
      </c>
      <c r="W18" s="35">
        <f>[74]포환!$F$17</f>
        <v>12.59</v>
      </c>
      <c r="X18" s="169" t="str">
        <f>[74]포환!$C$18</f>
        <v>김민성</v>
      </c>
      <c r="Y18" s="34" t="str">
        <f>[74]포환!$E$18</f>
        <v>경북체육고</v>
      </c>
      <c r="Z18" s="35">
        <f>[74]포환!$F$18</f>
        <v>11.43</v>
      </c>
    </row>
    <row r="19" spans="1:26" ht="8.25" customHeight="1">
      <c r="A19" s="66"/>
    </row>
    <row r="20" spans="1:26" ht="8.25" customHeight="1">
      <c r="A20" s="66"/>
    </row>
    <row r="21" spans="1:26" ht="18" customHeight="1">
      <c r="A21" s="66"/>
      <c r="B21" s="120" t="s">
        <v>193</v>
      </c>
      <c r="C21" s="120"/>
      <c r="D21" s="12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66"/>
      <c r="B22" s="7" t="s">
        <v>117</v>
      </c>
      <c r="C22" s="2"/>
      <c r="D22" s="3" t="s">
        <v>118</v>
      </c>
      <c r="E22" s="4"/>
      <c r="F22" s="2"/>
      <c r="G22" s="3" t="s">
        <v>119</v>
      </c>
      <c r="H22" s="4"/>
      <c r="I22" s="2"/>
      <c r="J22" s="3" t="s">
        <v>120</v>
      </c>
      <c r="K22" s="4"/>
      <c r="L22" s="2"/>
      <c r="M22" s="3" t="s">
        <v>121</v>
      </c>
      <c r="N22" s="4"/>
      <c r="O22" s="2"/>
      <c r="P22" s="3" t="s">
        <v>122</v>
      </c>
      <c r="Q22" s="4"/>
      <c r="R22" s="2"/>
      <c r="S22" s="3" t="s">
        <v>123</v>
      </c>
      <c r="T22" s="4"/>
      <c r="U22" s="2"/>
      <c r="V22" s="3" t="s">
        <v>124</v>
      </c>
      <c r="W22" s="4"/>
      <c r="X22" s="2"/>
      <c r="Y22" s="3" t="s">
        <v>125</v>
      </c>
      <c r="Z22" s="4"/>
    </row>
    <row r="23" spans="1:26" ht="14.25" thickBot="1">
      <c r="A23" s="66"/>
      <c r="B23" s="6" t="s">
        <v>126</v>
      </c>
      <c r="C23" s="5" t="s">
        <v>127</v>
      </c>
      <c r="D23" s="5" t="s">
        <v>128</v>
      </c>
      <c r="E23" s="5" t="s">
        <v>129</v>
      </c>
      <c r="F23" s="5" t="s">
        <v>127</v>
      </c>
      <c r="G23" s="5" t="s">
        <v>128</v>
      </c>
      <c r="H23" s="5" t="s">
        <v>129</v>
      </c>
      <c r="I23" s="5" t="s">
        <v>127</v>
      </c>
      <c r="J23" s="5" t="s">
        <v>128</v>
      </c>
      <c r="K23" s="5" t="s">
        <v>129</v>
      </c>
      <c r="L23" s="5" t="s">
        <v>127</v>
      </c>
      <c r="M23" s="5" t="s">
        <v>128</v>
      </c>
      <c r="N23" s="5" t="s">
        <v>129</v>
      </c>
      <c r="O23" s="5" t="s">
        <v>127</v>
      </c>
      <c r="P23" s="5" t="s">
        <v>128</v>
      </c>
      <c r="Q23" s="5" t="s">
        <v>129</v>
      </c>
      <c r="R23" s="5" t="s">
        <v>127</v>
      </c>
      <c r="S23" s="5" t="s">
        <v>128</v>
      </c>
      <c r="T23" s="5" t="s">
        <v>129</v>
      </c>
      <c r="U23" s="5" t="s">
        <v>127</v>
      </c>
      <c r="V23" s="5" t="s">
        <v>128</v>
      </c>
      <c r="W23" s="5" t="s">
        <v>129</v>
      </c>
      <c r="X23" s="5" t="s">
        <v>127</v>
      </c>
      <c r="Y23" s="5" t="s">
        <v>128</v>
      </c>
      <c r="Z23" s="5" t="s">
        <v>129</v>
      </c>
    </row>
    <row r="24" spans="1:26" s="52" customFormat="1" ht="13.5" customHeight="1" thickTop="1">
      <c r="A24" s="112">
        <v>1</v>
      </c>
      <c r="B24" s="13" t="s">
        <v>104</v>
      </c>
      <c r="C24" s="26" t="str">
        <f>[75]결승기록지!$C$11</f>
        <v>유지인</v>
      </c>
      <c r="D24" s="27" t="str">
        <f>[75]결승기록지!$E$11</f>
        <v>함양제일고</v>
      </c>
      <c r="E24" s="175" t="str">
        <f>[75]결승기록지!$F$11</f>
        <v>12.70</v>
      </c>
      <c r="F24" s="26" t="str">
        <f>[75]결승기록지!$C$12</f>
        <v>신소정</v>
      </c>
      <c r="G24" s="27" t="str">
        <f>[75]결승기록지!$E$12</f>
        <v>경북체육고</v>
      </c>
      <c r="H24" s="28" t="str">
        <f>[75]결승기록지!$F$12</f>
        <v>12.84</v>
      </c>
      <c r="I24" s="166" t="str">
        <f>[75]결승기록지!$C$13</f>
        <v>장원나</v>
      </c>
      <c r="J24" s="27" t="str">
        <f>[75]결승기록지!$E$13</f>
        <v>함양제일고</v>
      </c>
      <c r="K24" s="175" t="str">
        <f>[75]결승기록지!$F$13</f>
        <v>13.03</v>
      </c>
      <c r="L24" s="26" t="str">
        <f>[75]결승기록지!$C$14</f>
        <v>임은솔</v>
      </c>
      <c r="M24" s="27" t="str">
        <f>[75]결승기록지!$E$14</f>
        <v>서울체육고</v>
      </c>
      <c r="N24" s="28" t="str">
        <f>[75]결승기록지!$F$14</f>
        <v>13.05</v>
      </c>
      <c r="O24" s="166" t="str">
        <f>[75]결승기록지!$C$15</f>
        <v>강근영</v>
      </c>
      <c r="P24" s="27" t="str">
        <f>[75]결승기록지!$E$15</f>
        <v>마산구암고</v>
      </c>
      <c r="Q24" s="175" t="str">
        <f>[75]결승기록지!$F$15</f>
        <v>13.15</v>
      </c>
      <c r="R24" s="26" t="str">
        <f>[75]결승기록지!$C$16</f>
        <v>옥민경</v>
      </c>
      <c r="S24" s="27" t="str">
        <f>[75]결승기록지!$E$16</f>
        <v>경남체육고</v>
      </c>
      <c r="T24" s="28" t="str">
        <f>[75]결승기록지!$F$16</f>
        <v>13.20</v>
      </c>
      <c r="U24" s="166" t="str">
        <f>[75]결승기록지!$C$17</f>
        <v>김아현</v>
      </c>
      <c r="V24" s="27" t="str">
        <f>[75]결승기록지!$E$17</f>
        <v>경기원곡고</v>
      </c>
      <c r="W24" s="161" t="str">
        <f>[75]결승기록지!$F$17</f>
        <v>13.39</v>
      </c>
      <c r="X24" s="166" t="str">
        <f>[75]결승기록지!$C$18</f>
        <v>이나경</v>
      </c>
      <c r="Y24" s="27" t="str">
        <f>[75]결승기록지!$E$18</f>
        <v>경북체육고</v>
      </c>
      <c r="Z24" s="28" t="str">
        <f>[75]결승기록지!$F$18</f>
        <v>13.51</v>
      </c>
    </row>
    <row r="25" spans="1:26" s="52" customFormat="1" ht="13.5" customHeight="1">
      <c r="A25" s="112"/>
      <c r="B25" s="24" t="s">
        <v>103</v>
      </c>
      <c r="C25" s="100"/>
      <c r="D25" s="168" t="str">
        <f>[75]결승기록지!$G$8</f>
        <v>0.0</v>
      </c>
      <c r="E25" s="150"/>
      <c r="F25" s="100"/>
      <c r="G25" s="101"/>
      <c r="H25" s="102"/>
      <c r="I25" s="101"/>
      <c r="J25" s="101"/>
      <c r="K25" s="101"/>
      <c r="L25" s="100"/>
      <c r="M25" s="101"/>
      <c r="N25" s="102"/>
      <c r="O25" s="101"/>
      <c r="P25" s="101"/>
      <c r="Q25" s="101"/>
      <c r="R25" s="100"/>
      <c r="S25" s="101"/>
      <c r="T25" s="102"/>
      <c r="U25" s="101"/>
      <c r="V25" s="101"/>
      <c r="W25" s="102"/>
      <c r="X25" s="101"/>
      <c r="Y25" s="101"/>
      <c r="Z25" s="102"/>
    </row>
    <row r="26" spans="1:26" s="52" customFormat="1" ht="13.5" customHeight="1">
      <c r="A26" s="65">
        <v>1</v>
      </c>
      <c r="B26" s="16" t="s">
        <v>136</v>
      </c>
      <c r="C26" s="33" t="str">
        <f>[76]결승기록지!$C$11</f>
        <v>전영서</v>
      </c>
      <c r="D26" s="34" t="str">
        <f>[76]결승기록지!$E$11</f>
        <v>전남체육고</v>
      </c>
      <c r="E26" s="176" t="str">
        <f>[76]결승기록지!$F$11</f>
        <v>59.24</v>
      </c>
      <c r="F26" s="33" t="str">
        <f>[76]결승기록지!$C$12</f>
        <v>안현도</v>
      </c>
      <c r="G26" s="34" t="str">
        <f>[76]결승기록지!$E$12</f>
        <v>광양하이텍고</v>
      </c>
      <c r="H26" s="148" t="str">
        <f>[76]결승기록지!$F$12</f>
        <v>1:00.34</v>
      </c>
      <c r="I26" s="169" t="str">
        <f>[76]결승기록지!$C$13</f>
        <v>하제영</v>
      </c>
      <c r="J26" s="34" t="str">
        <f>[76]결승기록지!$E$13</f>
        <v>서울체육고</v>
      </c>
      <c r="K26" s="177" t="str">
        <f>[76]결승기록지!$F$13</f>
        <v>1:01.53</v>
      </c>
      <c r="L26" s="33" t="str">
        <f>[76]결승기록지!$C$14</f>
        <v>최혜안</v>
      </c>
      <c r="M26" s="34" t="str">
        <f>[76]결승기록지!$E$14</f>
        <v>인천체육고</v>
      </c>
      <c r="N26" s="148" t="str">
        <f>[76]결승기록지!$F$14</f>
        <v>1:01.54</v>
      </c>
      <c r="O26" s="169" t="str">
        <f>[76]결승기록지!$C$15</f>
        <v>김나영</v>
      </c>
      <c r="P26" s="34" t="str">
        <f>[76]결승기록지!$E$15</f>
        <v>경기체육고</v>
      </c>
      <c r="Q26" s="177" t="str">
        <f>[76]결승기록지!$F$15</f>
        <v>1:02.82</v>
      </c>
      <c r="R26" s="33" t="str">
        <f>[76]결승기록지!$C$16</f>
        <v>김예지</v>
      </c>
      <c r="S26" s="34" t="str">
        <f>[76]결승기록지!$E$16</f>
        <v>경기원곡고</v>
      </c>
      <c r="T26" s="148" t="str">
        <f>[76]결승기록지!$F$16</f>
        <v>1:03.82</v>
      </c>
      <c r="U26" s="169" t="str">
        <f>[76]결승기록지!$C$17</f>
        <v>성유림</v>
      </c>
      <c r="V26" s="34" t="str">
        <f>[76]결승기록지!$E$17</f>
        <v>경기소래고</v>
      </c>
      <c r="W26" s="35" t="str">
        <f>[76]결승기록지!$F$17</f>
        <v>1:04.53</v>
      </c>
      <c r="X26" s="169" t="str">
        <f>[76]결승기록지!$C$18</f>
        <v>송현주</v>
      </c>
      <c r="Y26" s="34" t="str">
        <f>[76]결승기록지!$E$18</f>
        <v>인일여자고</v>
      </c>
      <c r="Z26" s="35" t="str">
        <f>[76]결승기록지!$F$18</f>
        <v>1:07.61</v>
      </c>
    </row>
    <row r="27" spans="1:26" s="52" customFormat="1" ht="13.5" customHeight="1">
      <c r="A27" s="65">
        <v>4</v>
      </c>
      <c r="B27" s="16" t="s">
        <v>107</v>
      </c>
      <c r="C27" s="33" t="str">
        <f>[77]결승기록지!$C$11</f>
        <v>이현정</v>
      </c>
      <c r="D27" s="34" t="str">
        <f>[77]결승기록지!$E$11</f>
        <v>김천한일여자고</v>
      </c>
      <c r="E27" s="35" t="str">
        <f>[77]결승기록지!$F$11</f>
        <v>2:22.28</v>
      </c>
      <c r="F27" s="169" t="str">
        <f>[77]결승기록지!$C$12</f>
        <v>김영현</v>
      </c>
      <c r="G27" s="34" t="str">
        <f>[77]결승기록지!$E$12</f>
        <v>김해가야고</v>
      </c>
      <c r="H27" s="176" t="str">
        <f>[77]결승기록지!$F$12</f>
        <v>2:23.93</v>
      </c>
      <c r="I27" s="33" t="str">
        <f>[77]결승기록지!$C$13</f>
        <v>조은아</v>
      </c>
      <c r="J27" s="34" t="str">
        <f>[77]결승기록지!$E$13</f>
        <v>충북체육고</v>
      </c>
      <c r="K27" s="35" t="str">
        <f>[77]결승기록지!$F$13</f>
        <v>2:32.51</v>
      </c>
      <c r="L27" s="169" t="str">
        <f>[77]결승기록지!$C$14</f>
        <v>강혜주</v>
      </c>
      <c r="M27" s="34" t="str">
        <f>[77]결승기록지!$E$14</f>
        <v>속초여자고</v>
      </c>
      <c r="N27" s="35" t="str">
        <f>[77]결승기록지!$F$14</f>
        <v>2:50.32</v>
      </c>
      <c r="O27" s="169" t="str">
        <f>[77]결승기록지!$C$15</f>
        <v>안예준</v>
      </c>
      <c r="P27" s="34" t="str">
        <f>[77]결승기록지!$E$15</f>
        <v>속초여자고</v>
      </c>
      <c r="Q27" s="176" t="str">
        <f>[77]결승기록지!$F$15</f>
        <v>3:11.17</v>
      </c>
      <c r="R27" s="33" t="str">
        <f>[77]결승기록지!$C$16</f>
        <v>장가현</v>
      </c>
      <c r="S27" s="34" t="str">
        <f>[77]결승기록지!$E$16</f>
        <v>경기원곡고</v>
      </c>
      <c r="T27" s="35" t="str">
        <f>[77]결승기록지!$F$16</f>
        <v>3:28.83</v>
      </c>
      <c r="U27" s="169"/>
      <c r="V27" s="34"/>
      <c r="W27" s="35"/>
      <c r="X27" s="169"/>
      <c r="Y27" s="34"/>
      <c r="Z27" s="35"/>
    </row>
    <row r="28" spans="1:26" s="52" customFormat="1" ht="13.5" customHeight="1">
      <c r="A28" s="65">
        <v>2</v>
      </c>
      <c r="B28" s="16" t="s">
        <v>138</v>
      </c>
      <c r="C28" s="33" t="str">
        <f>[78]결승기록지!$C$11</f>
        <v>권다혜</v>
      </c>
      <c r="D28" s="34" t="str">
        <f>[78]결승기록지!$E$11</f>
        <v>경북체육고</v>
      </c>
      <c r="E28" s="177" t="str">
        <f>[78]결승기록지!$F$11</f>
        <v>19:12.42</v>
      </c>
      <c r="F28" s="33" t="str">
        <f>[78]결승기록지!$C$12</f>
        <v>이세은</v>
      </c>
      <c r="G28" s="34" t="str">
        <f>[78]결승기록지!$E$12</f>
        <v>충북체육고</v>
      </c>
      <c r="H28" s="148" t="str">
        <f>[78]결승기록지!$F$12</f>
        <v>19:41.93</v>
      </c>
      <c r="I28" s="169" t="str">
        <f>[78]결승기록지!$C$13</f>
        <v>송민지</v>
      </c>
      <c r="J28" s="34" t="str">
        <f>[78]결승기록지!$E$13</f>
        <v>인천체육고</v>
      </c>
      <c r="K28" s="177" t="str">
        <f>[78]결승기록지!$F$13</f>
        <v>19:46.71</v>
      </c>
      <c r="L28" s="33" t="str">
        <f>[78]결승기록지!$C$14</f>
        <v>김지은</v>
      </c>
      <c r="M28" s="34" t="str">
        <f>[78]결승기록지!$E$14</f>
        <v>경남체육고</v>
      </c>
      <c r="N28" s="148" t="str">
        <f>[78]결승기록지!$F$14</f>
        <v>20:29.03</v>
      </c>
      <c r="O28" s="169" t="str">
        <f>[78]결승기록지!$C$15</f>
        <v>김승혜</v>
      </c>
      <c r="P28" s="34" t="str">
        <f>[78]결승기록지!$E$15</f>
        <v>인일여자고</v>
      </c>
      <c r="Q28" s="177" t="str">
        <f>[78]결승기록지!$F$15</f>
        <v>21:00.44</v>
      </c>
      <c r="R28" s="33" t="str">
        <f>[78]결승기록지!$C$16</f>
        <v>이유진</v>
      </c>
      <c r="S28" s="34" t="str">
        <f>[78]결승기록지!$E$16</f>
        <v>포항두호고</v>
      </c>
      <c r="T28" s="148" t="str">
        <f>[78]결승기록지!$F$16</f>
        <v>21:39.52</v>
      </c>
      <c r="U28" s="169" t="str">
        <f>[78]결승기록지!$C$17</f>
        <v>김성은</v>
      </c>
      <c r="V28" s="34" t="str">
        <f>[78]결승기록지!$E$17</f>
        <v>속초여자고</v>
      </c>
      <c r="W28" s="148" t="str">
        <f>[78]결승기록지!$F$17</f>
        <v>22:37.55</v>
      </c>
      <c r="X28" s="169"/>
      <c r="Y28" s="34"/>
      <c r="Z28" s="148"/>
    </row>
    <row r="29" spans="1:26" s="52" customFormat="1" ht="13.5" customHeight="1">
      <c r="A29" s="112">
        <v>2</v>
      </c>
      <c r="B29" s="25" t="s">
        <v>170</v>
      </c>
      <c r="C29" s="36" t="str">
        <f>[79]결승기록지!$C$11</f>
        <v>박서희</v>
      </c>
      <c r="D29" s="37" t="str">
        <f>[79]결승기록지!$E$11</f>
        <v>거제제일고</v>
      </c>
      <c r="E29" s="178" t="str">
        <f>[79]결승기록지!$F$11</f>
        <v>16.66</v>
      </c>
      <c r="F29" s="36" t="str">
        <f>[79]결승기록지!$C$12</f>
        <v>허유진</v>
      </c>
      <c r="G29" s="37" t="str">
        <f>[79]결승기록지!$E$12</f>
        <v>용남고</v>
      </c>
      <c r="H29" s="38" t="str">
        <f>[79]결승기록지!$F$12</f>
        <v>18.26</v>
      </c>
      <c r="I29" s="179" t="str">
        <f>[79]결승기록지!$C$13</f>
        <v>강수정</v>
      </c>
      <c r="J29" s="63" t="str">
        <f>[79]결승기록지!$E$13</f>
        <v>대전체육고</v>
      </c>
      <c r="K29" s="41" t="str">
        <f>[79]결승기록지!$F$13</f>
        <v>21.95</v>
      </c>
      <c r="L29" s="179"/>
      <c r="M29" s="63"/>
      <c r="N29" s="41"/>
      <c r="O29" s="179"/>
      <c r="P29" s="63"/>
      <c r="Q29" s="41"/>
      <c r="R29" s="179"/>
      <c r="S29" s="63"/>
      <c r="T29" s="41"/>
      <c r="U29" s="179"/>
      <c r="V29" s="63"/>
      <c r="W29" s="41"/>
      <c r="X29" s="179"/>
      <c r="Y29" s="63"/>
      <c r="Z29" s="180"/>
    </row>
    <row r="30" spans="1:26" s="52" customFormat="1" ht="13.5" customHeight="1">
      <c r="A30" s="112"/>
      <c r="B30" s="24" t="s">
        <v>103</v>
      </c>
      <c r="C30" s="100"/>
      <c r="D30" s="30" t="str">
        <f>[79]결승기록지!$G$8</f>
        <v>-2.2</v>
      </c>
      <c r="E30" s="101"/>
      <c r="F30" s="100"/>
      <c r="G30" s="101"/>
      <c r="H30" s="102"/>
      <c r="I30" s="101"/>
      <c r="J30" s="101"/>
      <c r="K30" s="101"/>
      <c r="L30" s="100"/>
      <c r="M30" s="101"/>
      <c r="N30" s="102"/>
      <c r="O30" s="101"/>
      <c r="P30" s="101"/>
      <c r="Q30" s="101"/>
      <c r="R30" s="100"/>
      <c r="S30" s="101"/>
      <c r="T30" s="102"/>
      <c r="U30" s="101"/>
      <c r="V30" s="101"/>
      <c r="W30" s="102"/>
      <c r="X30" s="101"/>
      <c r="Y30" s="101"/>
      <c r="Z30" s="102"/>
    </row>
    <row r="31" spans="1:26" s="52" customFormat="1" ht="13.5" customHeight="1">
      <c r="A31" s="65"/>
      <c r="B31" s="14" t="s">
        <v>108</v>
      </c>
      <c r="C31" s="93" t="s">
        <v>194</v>
      </c>
      <c r="D31" s="181" t="s">
        <v>194</v>
      </c>
      <c r="E31" s="95" t="s">
        <v>194</v>
      </c>
      <c r="F31" s="18"/>
      <c r="G31" s="181"/>
      <c r="H31" s="20"/>
      <c r="I31" s="18"/>
      <c r="J31" s="50"/>
      <c r="K31" s="20"/>
      <c r="L31" s="18"/>
      <c r="M31" s="50"/>
      <c r="N31" s="20"/>
      <c r="O31" s="18"/>
      <c r="P31" s="50"/>
      <c r="Q31" s="20"/>
      <c r="R31" s="18"/>
      <c r="S31" s="50"/>
      <c r="T31" s="20"/>
      <c r="U31" s="18"/>
      <c r="V31" s="50"/>
      <c r="W31" s="20"/>
      <c r="X31" s="18"/>
      <c r="Y31" s="50"/>
      <c r="Z31" s="20"/>
    </row>
    <row r="32" spans="1:26" s="52" customFormat="1" ht="13.5" customHeight="1">
      <c r="A32" s="112">
        <v>1</v>
      </c>
      <c r="B32" s="15" t="s">
        <v>110</v>
      </c>
      <c r="C32" s="40" t="str">
        <f>[80]멀리!$C$11</f>
        <v>정서희</v>
      </c>
      <c r="D32" s="41" t="str">
        <f>[80]멀리!$E$11</f>
        <v>광양하이텍고</v>
      </c>
      <c r="E32" s="42">
        <f>[80]멀리!$F$11</f>
        <v>5.58</v>
      </c>
      <c r="F32" s="40" t="str">
        <f>[80]멀리!$C$12</f>
        <v>강은효</v>
      </c>
      <c r="G32" s="41" t="str">
        <f>[80]멀리!$E$12</f>
        <v>광양하이텍고</v>
      </c>
      <c r="H32" s="42">
        <f>[80]멀리!$F$12</f>
        <v>5.18</v>
      </c>
      <c r="I32" s="40" t="str">
        <f>[80]멀리!$C$13</f>
        <v>김단비</v>
      </c>
      <c r="J32" s="41" t="str">
        <f>[80]멀리!$E$13</f>
        <v>대전신일여자고</v>
      </c>
      <c r="K32" s="42">
        <f>[80]멀리!$F$13</f>
        <v>5.18</v>
      </c>
      <c r="L32" s="40" t="str">
        <f>[80]멀리!$C$14</f>
        <v>박진서</v>
      </c>
      <c r="M32" s="41" t="str">
        <f>[80]멀리!$E$14</f>
        <v>경기심원고</v>
      </c>
      <c r="N32" s="42">
        <f>[80]멀리!$F$14</f>
        <v>4.97</v>
      </c>
      <c r="O32" s="40" t="str">
        <f>[80]멀리!$C$15</f>
        <v>이유정</v>
      </c>
      <c r="P32" s="41" t="str">
        <f>[80]멀리!$E$15</f>
        <v>울산스포츠과학고</v>
      </c>
      <c r="Q32" s="42">
        <f>[80]멀리!$F$15</f>
        <v>4.82</v>
      </c>
      <c r="R32" s="40" t="str">
        <f>[80]멀리!$C$16</f>
        <v>강단비</v>
      </c>
      <c r="S32" s="41" t="str">
        <f>[80]멀리!$E$16</f>
        <v>구로고</v>
      </c>
      <c r="T32" s="42">
        <f>[80]멀리!$F$16</f>
        <v>4.71</v>
      </c>
      <c r="U32" s="40" t="str">
        <f>[80]멀리!$C$17</f>
        <v>홍수민</v>
      </c>
      <c r="V32" s="41" t="str">
        <f>[80]멀리!$E$17</f>
        <v>서울체육고</v>
      </c>
      <c r="W32" s="42">
        <f>[80]멀리!$F$17</f>
        <v>4.47</v>
      </c>
      <c r="X32" s="40" t="str">
        <f>[80]멀리!$C$18</f>
        <v>노민영</v>
      </c>
      <c r="Y32" s="41" t="str">
        <f>[80]멀리!$E$18</f>
        <v>경북체육고</v>
      </c>
      <c r="Z32" s="42">
        <f>[80]멀리!$F$18</f>
        <v>4.43</v>
      </c>
    </row>
    <row r="33" spans="1:26" s="52" customFormat="1" ht="13.5" customHeight="1">
      <c r="A33" s="112"/>
      <c r="B33" s="14" t="s">
        <v>103</v>
      </c>
      <c r="C33" s="47"/>
      <c r="D33" s="160" t="str">
        <f>[80]멀리!$G$11</f>
        <v>-0.0</v>
      </c>
      <c r="E33" s="150"/>
      <c r="F33" s="47"/>
      <c r="G33" s="48" t="str">
        <f>[80]멀리!$G$12</f>
        <v>2.0</v>
      </c>
      <c r="H33" s="104"/>
      <c r="I33" s="150"/>
      <c r="J33" s="150" t="str">
        <f>[80]멀리!$G$13</f>
        <v>1.9</v>
      </c>
      <c r="K33" s="150"/>
      <c r="L33" s="47"/>
      <c r="M33" s="150" t="str">
        <f>[80]멀리!$G$14</f>
        <v>0.9</v>
      </c>
      <c r="N33" s="150"/>
      <c r="O33" s="103"/>
      <c r="P33" s="150" t="str">
        <f>[80]멀리!$G$15</f>
        <v>1.2</v>
      </c>
      <c r="Q33" s="150"/>
      <c r="R33" s="47"/>
      <c r="S33" s="150" t="str">
        <f>[80]멀리!$G$16</f>
        <v>3.1</v>
      </c>
      <c r="T33" s="182" t="s">
        <v>111</v>
      </c>
      <c r="U33" s="103"/>
      <c r="V33" s="150" t="str">
        <f>[80]멀리!$G$17</f>
        <v>1.1</v>
      </c>
      <c r="W33" s="150"/>
      <c r="X33" s="103"/>
      <c r="Y33" s="150" t="str">
        <f>[80]멀리!$G$18</f>
        <v>0.4</v>
      </c>
      <c r="Z33" s="49"/>
    </row>
    <row r="34" spans="1:26" s="52" customFormat="1" ht="13.5" customHeight="1">
      <c r="A34" s="147">
        <v>1</v>
      </c>
      <c r="B34" s="16" t="s">
        <v>112</v>
      </c>
      <c r="C34" s="33" t="str">
        <f>[80]포환!$C$11</f>
        <v>김은미</v>
      </c>
      <c r="D34" s="34" t="str">
        <f>[80]포환!$E$11</f>
        <v>대구체육고</v>
      </c>
      <c r="E34" s="183">
        <f>[80]포환!$F$11</f>
        <v>12.34</v>
      </c>
      <c r="F34" s="33" t="str">
        <f>[80]포환!$C$12</f>
        <v>남경민</v>
      </c>
      <c r="G34" s="34" t="str">
        <f>[80]포환!$E$12</f>
        <v>인천체육고</v>
      </c>
      <c r="H34" s="84">
        <f>[80]포환!$F$12</f>
        <v>11.3</v>
      </c>
      <c r="I34" s="169" t="str">
        <f>[80]포환!$C$13</f>
        <v>김현지</v>
      </c>
      <c r="J34" s="34" t="str">
        <f>[80]포환!$E$13</f>
        <v>인천체육고</v>
      </c>
      <c r="K34" s="176">
        <f>[80]포환!$F$13</f>
        <v>8.8699999999999992</v>
      </c>
      <c r="L34" s="33"/>
      <c r="M34" s="34"/>
      <c r="N34" s="35"/>
      <c r="O34" s="169"/>
      <c r="P34" s="34"/>
      <c r="Q34" s="176"/>
      <c r="R34" s="33"/>
      <c r="S34" s="34"/>
      <c r="T34" s="35"/>
      <c r="U34" s="169"/>
      <c r="V34" s="34"/>
      <c r="W34" s="35"/>
      <c r="X34" s="169"/>
      <c r="Y34" s="34"/>
      <c r="Z34" s="35"/>
    </row>
  </sheetData>
  <mergeCells count="11">
    <mergeCell ref="A16:A17"/>
    <mergeCell ref="B21:D21"/>
    <mergeCell ref="A24:A25"/>
    <mergeCell ref="A29:A30"/>
    <mergeCell ref="A32:A33"/>
    <mergeCell ref="E2:T2"/>
    <mergeCell ref="B3:C3"/>
    <mergeCell ref="F3:S3"/>
    <mergeCell ref="B5:D5"/>
    <mergeCell ref="A8:A9"/>
    <mergeCell ref="A13:A14"/>
  </mergeCells>
  <phoneticPr fontId="2" type="noConversion"/>
  <pageMargins left="0.36" right="0.3" top="0.52" bottom="0.53" header="0.53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5</vt:i4>
      </vt:variant>
    </vt:vector>
  </HeadingPairs>
  <TitlesOfParts>
    <vt:vector size="12" baseType="lpstr">
      <vt:lpstr>남초,여초</vt:lpstr>
      <vt:lpstr>남중</vt:lpstr>
      <vt:lpstr>여중</vt:lpstr>
      <vt:lpstr>중 1학년부 </vt:lpstr>
      <vt:lpstr>남고</vt:lpstr>
      <vt:lpstr>여고</vt:lpstr>
      <vt:lpstr>고 1학년부</vt:lpstr>
      <vt:lpstr>'고 1학년부'!Print_Area</vt:lpstr>
      <vt:lpstr>남중!Print_Area</vt:lpstr>
      <vt:lpstr>'남초,여초'!Print_Area</vt:lpstr>
      <vt:lpstr>여중!Print_Area</vt:lpstr>
      <vt:lpstr>'중 1학년부 '!Print_Area</vt:lpstr>
    </vt:vector>
  </TitlesOfParts>
  <Company>대한육상경기연맹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korea</cp:lastModifiedBy>
  <cp:lastPrinted>2016-04-18T07:38:54Z</cp:lastPrinted>
  <dcterms:created xsi:type="dcterms:W3CDTF">1999-06-20T15:40:19Z</dcterms:created>
  <dcterms:modified xsi:type="dcterms:W3CDTF">2016-04-20T05:09:06Z</dcterms:modified>
</cp:coreProperties>
</file>