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01027\"/>
    </mc:Choice>
  </mc:AlternateContent>
  <bookViews>
    <workbookView xWindow="8610" yWindow="45" windowWidth="11250" windowHeight="7485"/>
  </bookViews>
  <sheets>
    <sheet name="4학년부" sheetId="26" r:id="rId1"/>
    <sheet name="5학년부" sheetId="27" r:id="rId2"/>
    <sheet name="6학년부" sheetId="28" r:id="rId3"/>
    <sheet name="중1학년부" sheetId="17" r:id="rId4"/>
    <sheet name="중2학년부" sheetId="18" r:id="rId5"/>
    <sheet name="중3학년부" sheetId="19" r:id="rId6"/>
    <sheet name="중학교부릴레이" sheetId="20" r:id="rId7"/>
    <sheet name="고1학년부" sheetId="21" r:id="rId8"/>
    <sheet name="남고2학년부" sheetId="22" r:id="rId9"/>
    <sheet name="여고2학년부" sheetId="23" r:id="rId10"/>
    <sheet name="고3학년부" sheetId="24" r:id="rId11"/>
    <sheet name="대회신기록" sheetId="2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</externalReferences>
  <definedNames>
    <definedName name="_xlnm.Print_Area" localSheetId="0">'4학년부'!$A$1:$Z$17</definedName>
    <definedName name="_xlnm.Print_Area" localSheetId="1">'5학년부'!$A$1:$Z$31</definedName>
    <definedName name="_xlnm.Print_Area" localSheetId="2">'6학년부'!$A$1:$Z$35</definedName>
    <definedName name="_xlnm.Print_Area" localSheetId="7">고1학년부!$A$1:$Z$51</definedName>
    <definedName name="_xlnm.Print_Area" localSheetId="3">중1학년부!$A$1:$Z$35</definedName>
    <definedName name="_xlnm.Print_Area" localSheetId="4">중2학년부!$A$1:$Z$38</definedName>
    <definedName name="_xlnm.Print_Area" localSheetId="5">중3학년부!$A$1:$Z$50</definedName>
    <definedName name="_xlnm.Print_Area" localSheetId="6">중학교부릴레이!$A$1:$Z$21</definedName>
  </definedNames>
  <calcPr calcId="162913"/>
</workbook>
</file>

<file path=xl/calcChain.xml><?xml version="1.0" encoding="utf-8"?>
<calcChain xmlns="http://schemas.openxmlformats.org/spreadsheetml/2006/main">
  <c r="U33" i="28" l="1"/>
  <c r="R33" i="28"/>
  <c r="O33" i="28"/>
  <c r="L33" i="28"/>
  <c r="I33" i="28"/>
  <c r="F33" i="28"/>
  <c r="C33" i="28"/>
  <c r="W32" i="28"/>
  <c r="V32" i="28"/>
  <c r="T32" i="28"/>
  <c r="S32" i="28"/>
  <c r="Q32" i="28"/>
  <c r="P32" i="28"/>
  <c r="N32" i="28"/>
  <c r="M32" i="28"/>
  <c r="K32" i="28"/>
  <c r="J32" i="28"/>
  <c r="H32" i="28"/>
  <c r="G32" i="28"/>
  <c r="E32" i="28"/>
  <c r="D32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Y30" i="28"/>
  <c r="V30" i="28"/>
  <c r="S30" i="28"/>
  <c r="P30" i="28"/>
  <c r="M30" i="28"/>
  <c r="J30" i="28"/>
  <c r="G30" i="28"/>
  <c r="D30" i="28"/>
  <c r="Z29" i="28"/>
  <c r="Y29" i="28"/>
  <c r="X29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K28" i="28"/>
  <c r="J28" i="28"/>
  <c r="I28" i="28"/>
  <c r="H28" i="28"/>
  <c r="G28" i="28"/>
  <c r="F28" i="28"/>
  <c r="E28" i="28"/>
  <c r="D28" i="28"/>
  <c r="C28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D26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D24" i="28"/>
  <c r="Z23" i="28"/>
  <c r="Y23" i="28"/>
  <c r="X23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L17" i="28"/>
  <c r="I17" i="28"/>
  <c r="F17" i="28"/>
  <c r="C17" i="28"/>
  <c r="N16" i="28"/>
  <c r="M16" i="28"/>
  <c r="K16" i="28"/>
  <c r="J16" i="28"/>
  <c r="H16" i="28"/>
  <c r="G16" i="28"/>
  <c r="E16" i="28"/>
  <c r="D16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Y14" i="28"/>
  <c r="V14" i="28"/>
  <c r="S14" i="28"/>
  <c r="P14" i="28"/>
  <c r="M14" i="28"/>
  <c r="J14" i="28"/>
  <c r="G14" i="28"/>
  <c r="D14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K12" i="28"/>
  <c r="J12" i="28"/>
  <c r="I12" i="28"/>
  <c r="H12" i="28"/>
  <c r="G12" i="28"/>
  <c r="F12" i="28"/>
  <c r="E12" i="28"/>
  <c r="D12" i="28"/>
  <c r="C12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D10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D8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N29" i="27"/>
  <c r="M29" i="27"/>
  <c r="L29" i="27"/>
  <c r="K29" i="27"/>
  <c r="J29" i="27"/>
  <c r="I29" i="27"/>
  <c r="H29" i="27"/>
  <c r="G29" i="27"/>
  <c r="F29" i="27"/>
  <c r="E29" i="27"/>
  <c r="D29" i="27"/>
  <c r="C29" i="27"/>
  <c r="V28" i="27"/>
  <c r="S28" i="27"/>
  <c r="P28" i="27"/>
  <c r="M28" i="27"/>
  <c r="J28" i="27"/>
  <c r="G28" i="27"/>
  <c r="D28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H26" i="27"/>
  <c r="G26" i="27"/>
  <c r="F26" i="27"/>
  <c r="E26" i="27"/>
  <c r="D26" i="27"/>
  <c r="C26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D24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D22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Y14" i="27"/>
  <c r="V14" i="27"/>
  <c r="S14" i="27"/>
  <c r="P14" i="27"/>
  <c r="M14" i="27"/>
  <c r="J14" i="27"/>
  <c r="G14" i="27"/>
  <c r="D14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K12" i="27"/>
  <c r="J12" i="27"/>
  <c r="I12" i="27"/>
  <c r="H12" i="27"/>
  <c r="G12" i="27"/>
  <c r="F12" i="27"/>
  <c r="E12" i="27"/>
  <c r="D12" i="27"/>
  <c r="C12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D10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D8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D15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D8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F43" i="24" l="1"/>
  <c r="C43" i="24"/>
  <c r="H42" i="24"/>
  <c r="G42" i="24"/>
  <c r="E42" i="24"/>
  <c r="D42" i="24"/>
  <c r="E38" i="24"/>
  <c r="D38" i="24"/>
  <c r="C38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K35" i="24"/>
  <c r="J35" i="24"/>
  <c r="I35" i="24"/>
  <c r="H35" i="24"/>
  <c r="G35" i="24"/>
  <c r="F35" i="24"/>
  <c r="E35" i="24"/>
  <c r="D35" i="24"/>
  <c r="C35" i="24"/>
  <c r="D31" i="24"/>
  <c r="E30" i="24"/>
  <c r="D30" i="24"/>
  <c r="C30" i="24"/>
  <c r="O24" i="24"/>
  <c r="L24" i="24"/>
  <c r="I24" i="24"/>
  <c r="F24" i="24"/>
  <c r="C24" i="24"/>
  <c r="Q23" i="24"/>
  <c r="P23" i="24"/>
  <c r="N23" i="24"/>
  <c r="M23" i="24"/>
  <c r="K23" i="24"/>
  <c r="J23" i="24"/>
  <c r="H23" i="24"/>
  <c r="G23" i="24"/>
  <c r="E23" i="24"/>
  <c r="D23" i="24"/>
  <c r="O22" i="24"/>
  <c r="L22" i="24"/>
  <c r="I22" i="24"/>
  <c r="F22" i="24"/>
  <c r="C22" i="24"/>
  <c r="Q21" i="24"/>
  <c r="P21" i="24"/>
  <c r="N21" i="24"/>
  <c r="M21" i="24"/>
  <c r="K21" i="24"/>
  <c r="J21" i="24"/>
  <c r="H21" i="24"/>
  <c r="G21" i="24"/>
  <c r="E21" i="24"/>
  <c r="D21" i="24"/>
  <c r="E19" i="24"/>
  <c r="D19" i="24"/>
  <c r="C19" i="24"/>
  <c r="J18" i="24"/>
  <c r="G18" i="24"/>
  <c r="D18" i="24"/>
  <c r="K17" i="24"/>
  <c r="J17" i="24"/>
  <c r="I17" i="24"/>
  <c r="H17" i="24"/>
  <c r="G17" i="24"/>
  <c r="F17" i="24"/>
  <c r="E17" i="24"/>
  <c r="D17" i="24"/>
  <c r="C17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K12" i="24"/>
  <c r="J12" i="24"/>
  <c r="I12" i="24"/>
  <c r="H12" i="24"/>
  <c r="G12" i="24"/>
  <c r="F12" i="24"/>
  <c r="E12" i="24"/>
  <c r="D12" i="24"/>
  <c r="C12" i="24"/>
  <c r="K11" i="24"/>
  <c r="J11" i="24"/>
  <c r="I11" i="24"/>
  <c r="H11" i="24"/>
  <c r="G11" i="24"/>
  <c r="F11" i="24"/>
  <c r="E11" i="24"/>
  <c r="D11" i="24"/>
  <c r="C11" i="24"/>
  <c r="D10" i="24"/>
  <c r="K9" i="24"/>
  <c r="J9" i="24"/>
  <c r="I9" i="24"/>
  <c r="H9" i="24"/>
  <c r="G9" i="24"/>
  <c r="F9" i="24"/>
  <c r="E9" i="24"/>
  <c r="D9" i="24"/>
  <c r="C9" i="24"/>
  <c r="D8" i="24"/>
  <c r="N7" i="24"/>
  <c r="M7" i="24"/>
  <c r="L7" i="24"/>
  <c r="K7" i="24"/>
  <c r="J7" i="24"/>
  <c r="I7" i="24"/>
  <c r="H7" i="24"/>
  <c r="G7" i="24"/>
  <c r="F7" i="24"/>
  <c r="E7" i="24"/>
  <c r="D7" i="24"/>
  <c r="C7" i="24"/>
  <c r="N22" i="23"/>
  <c r="M22" i="23"/>
  <c r="L22" i="23"/>
  <c r="K22" i="23"/>
  <c r="J22" i="23"/>
  <c r="I22" i="23"/>
  <c r="H22" i="23"/>
  <c r="G22" i="23"/>
  <c r="F22" i="23"/>
  <c r="E22" i="23"/>
  <c r="D22" i="23"/>
  <c r="C22" i="23"/>
  <c r="K21" i="23"/>
  <c r="J21" i="23"/>
  <c r="I21" i="23"/>
  <c r="H21" i="23"/>
  <c r="G21" i="23"/>
  <c r="F21" i="23"/>
  <c r="E21" i="23"/>
  <c r="D21" i="23"/>
  <c r="C21" i="23"/>
  <c r="J20" i="23"/>
  <c r="G20" i="23"/>
  <c r="D20" i="23"/>
  <c r="K19" i="23"/>
  <c r="J19" i="23"/>
  <c r="I19" i="23"/>
  <c r="H19" i="23"/>
  <c r="G19" i="23"/>
  <c r="F19" i="23"/>
  <c r="E19" i="23"/>
  <c r="D19" i="23"/>
  <c r="C19" i="23"/>
  <c r="J18" i="23"/>
  <c r="G18" i="23"/>
  <c r="D18" i="23"/>
  <c r="K17" i="23"/>
  <c r="J17" i="23"/>
  <c r="I17" i="23"/>
  <c r="H17" i="23"/>
  <c r="G17" i="23"/>
  <c r="F17" i="23"/>
  <c r="E17" i="23"/>
  <c r="D17" i="23"/>
  <c r="C17" i="23"/>
  <c r="K16" i="23"/>
  <c r="J16" i="23"/>
  <c r="I16" i="23"/>
  <c r="H16" i="23"/>
  <c r="G16" i="23"/>
  <c r="F16" i="23"/>
  <c r="E16" i="23"/>
  <c r="D16" i="23"/>
  <c r="C16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K14" i="23"/>
  <c r="J14" i="23"/>
  <c r="I14" i="23"/>
  <c r="H14" i="23"/>
  <c r="G14" i="23"/>
  <c r="F14" i="23"/>
  <c r="E14" i="23"/>
  <c r="D14" i="23"/>
  <c r="C14" i="23"/>
  <c r="K13" i="23"/>
  <c r="J13" i="23"/>
  <c r="I13" i="23"/>
  <c r="H13" i="23"/>
  <c r="G13" i="23"/>
  <c r="F13" i="23"/>
  <c r="E13" i="23"/>
  <c r="D13" i="23"/>
  <c r="C13" i="23"/>
  <c r="K12" i="23"/>
  <c r="J12" i="23"/>
  <c r="I12" i="23"/>
  <c r="H12" i="23"/>
  <c r="G12" i="23"/>
  <c r="F12" i="23"/>
  <c r="E12" i="23"/>
  <c r="D12" i="23"/>
  <c r="C12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D10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D8" i="23"/>
  <c r="N7" i="23"/>
  <c r="M7" i="23"/>
  <c r="L7" i="23"/>
  <c r="K7" i="23"/>
  <c r="J7" i="23"/>
  <c r="I7" i="23"/>
  <c r="H7" i="23"/>
  <c r="G7" i="23"/>
  <c r="F7" i="23"/>
  <c r="E7" i="23"/>
  <c r="D7" i="23"/>
  <c r="C7" i="23"/>
  <c r="N27" i="22"/>
  <c r="M27" i="22"/>
  <c r="L27" i="22"/>
  <c r="K27" i="22"/>
  <c r="J27" i="22"/>
  <c r="I27" i="22"/>
  <c r="H27" i="22"/>
  <c r="G27" i="22"/>
  <c r="F27" i="22"/>
  <c r="E27" i="22"/>
  <c r="D27" i="22"/>
  <c r="C27" i="22"/>
  <c r="K26" i="22"/>
  <c r="J26" i="22"/>
  <c r="I26" i="22"/>
  <c r="H26" i="22"/>
  <c r="G26" i="22"/>
  <c r="F26" i="22"/>
  <c r="E26" i="22"/>
  <c r="D26" i="22"/>
  <c r="C26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K24" i="22"/>
  <c r="J24" i="22"/>
  <c r="I24" i="22"/>
  <c r="H24" i="22"/>
  <c r="G24" i="22"/>
  <c r="F24" i="22"/>
  <c r="E24" i="22"/>
  <c r="D24" i="22"/>
  <c r="C24" i="22"/>
  <c r="J23" i="22"/>
  <c r="G23" i="22"/>
  <c r="D23" i="22"/>
  <c r="K22" i="22"/>
  <c r="J22" i="22"/>
  <c r="I22" i="22"/>
  <c r="H22" i="22"/>
  <c r="G22" i="22"/>
  <c r="F22" i="22"/>
  <c r="E22" i="22"/>
  <c r="D22" i="22"/>
  <c r="C22" i="22"/>
  <c r="S21" i="22"/>
  <c r="P21" i="22"/>
  <c r="M21" i="22"/>
  <c r="J21" i="22"/>
  <c r="G21" i="22"/>
  <c r="D21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K17" i="22"/>
  <c r="J17" i="22"/>
  <c r="I17" i="22"/>
  <c r="H17" i="22"/>
  <c r="G17" i="22"/>
  <c r="F17" i="22"/>
  <c r="E17" i="22"/>
  <c r="D17" i="22"/>
  <c r="C17" i="22"/>
  <c r="D16" i="22"/>
  <c r="E15" i="22"/>
  <c r="D15" i="22"/>
  <c r="C15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D10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D8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K49" i="21"/>
  <c r="J49" i="21"/>
  <c r="I49" i="21"/>
  <c r="H49" i="21"/>
  <c r="G49" i="21"/>
  <c r="F49" i="21"/>
  <c r="E49" i="21"/>
  <c r="D49" i="21"/>
  <c r="C49" i="21"/>
  <c r="K48" i="21"/>
  <c r="J48" i="21"/>
  <c r="I48" i="21"/>
  <c r="H48" i="21"/>
  <c r="G48" i="21"/>
  <c r="F48" i="21"/>
  <c r="E48" i="21"/>
  <c r="D48" i="21"/>
  <c r="C48" i="21"/>
  <c r="K47" i="21"/>
  <c r="J47" i="21"/>
  <c r="I47" i="21"/>
  <c r="H47" i="21"/>
  <c r="G47" i="21"/>
  <c r="F47" i="21"/>
  <c r="E47" i="21"/>
  <c r="D47" i="21"/>
  <c r="C47" i="21"/>
  <c r="J46" i="21"/>
  <c r="G46" i="21"/>
  <c r="D46" i="21"/>
  <c r="H45" i="21"/>
  <c r="G45" i="21"/>
  <c r="F45" i="21"/>
  <c r="E45" i="21"/>
  <c r="D45" i="21"/>
  <c r="C45" i="21"/>
  <c r="S44" i="21"/>
  <c r="P44" i="21"/>
  <c r="M44" i="21"/>
  <c r="J44" i="21"/>
  <c r="G44" i="21"/>
  <c r="D44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K42" i="21"/>
  <c r="J42" i="21"/>
  <c r="I42" i="21"/>
  <c r="H42" i="21"/>
  <c r="G42" i="21"/>
  <c r="F42" i="21"/>
  <c r="E42" i="21"/>
  <c r="D42" i="21"/>
  <c r="C42" i="21"/>
  <c r="D40" i="21"/>
  <c r="H39" i="21"/>
  <c r="G39" i="21"/>
  <c r="F39" i="21"/>
  <c r="E39" i="21"/>
  <c r="D39" i="21"/>
  <c r="C39" i="21"/>
  <c r="H37" i="21"/>
  <c r="G37" i="21"/>
  <c r="F37" i="21"/>
  <c r="E37" i="21"/>
  <c r="D37" i="21"/>
  <c r="C37" i="21"/>
  <c r="H35" i="21"/>
  <c r="G35" i="21"/>
  <c r="F35" i="21"/>
  <c r="E35" i="21"/>
  <c r="D35" i="21"/>
  <c r="C35" i="21"/>
  <c r="H33" i="21"/>
  <c r="G33" i="21"/>
  <c r="F33" i="21"/>
  <c r="E33" i="21"/>
  <c r="D33" i="21"/>
  <c r="C33" i="21"/>
  <c r="D32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D30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P20" i="21"/>
  <c r="M20" i="21"/>
  <c r="J20" i="21"/>
  <c r="G20" i="21"/>
  <c r="D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Y18" i="21"/>
  <c r="V18" i="21"/>
  <c r="S18" i="21"/>
  <c r="P18" i="21"/>
  <c r="M18" i="21"/>
  <c r="J18" i="21"/>
  <c r="G18" i="21"/>
  <c r="D18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D15" i="21"/>
  <c r="K14" i="21"/>
  <c r="J14" i="21"/>
  <c r="I14" i="21"/>
  <c r="H14" i="21"/>
  <c r="G14" i="21"/>
  <c r="F14" i="21"/>
  <c r="E14" i="21"/>
  <c r="D14" i="21"/>
  <c r="C14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D10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D8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D16" i="19" l="1"/>
  <c r="M43" i="19" l="1"/>
  <c r="N18" i="20" l="1"/>
  <c r="L19" i="20"/>
  <c r="M18" i="20"/>
  <c r="K18" i="20"/>
  <c r="I19" i="20"/>
  <c r="J18" i="20"/>
  <c r="F19" i="20"/>
  <c r="H18" i="20"/>
  <c r="G18" i="20"/>
  <c r="C19" i="20"/>
  <c r="E18" i="20"/>
  <c r="D18" i="20"/>
  <c r="U10" i="20" l="1"/>
  <c r="W9" i="20"/>
  <c r="R10" i="20"/>
  <c r="T9" i="20"/>
  <c r="O10" i="20"/>
  <c r="Q9" i="20"/>
  <c r="L10" i="20"/>
  <c r="N9" i="20"/>
  <c r="I10" i="20"/>
  <c r="K9" i="20"/>
  <c r="F10" i="20"/>
  <c r="H9" i="20"/>
  <c r="C10" i="20"/>
  <c r="E9" i="20" l="1"/>
  <c r="P9" i="20" l="1"/>
  <c r="S9" i="20"/>
  <c r="D9" i="20"/>
  <c r="M9" i="20"/>
  <c r="Y32" i="17"/>
  <c r="Z31" i="17"/>
  <c r="Y31" i="17"/>
  <c r="X31" i="17"/>
  <c r="W31" i="17"/>
  <c r="V32" i="17"/>
  <c r="V31" i="17"/>
  <c r="U31" i="17"/>
  <c r="S32" i="17"/>
  <c r="T31" i="17"/>
  <c r="S31" i="17"/>
  <c r="R31" i="17"/>
  <c r="P32" i="17"/>
  <c r="Q31" i="17"/>
  <c r="P31" i="17"/>
  <c r="O31" i="17"/>
  <c r="M32" i="17"/>
  <c r="N31" i="17"/>
  <c r="M31" i="17"/>
  <c r="L31" i="17"/>
  <c r="J32" i="17"/>
  <c r="K31" i="17"/>
  <c r="J31" i="17"/>
  <c r="I31" i="17"/>
  <c r="G32" i="17"/>
  <c r="H31" i="17"/>
  <c r="G31" i="17"/>
  <c r="F31" i="17"/>
  <c r="D32" i="17"/>
  <c r="E31" i="17"/>
  <c r="D31" i="17"/>
  <c r="C31" i="17"/>
  <c r="J9" i="20" l="1"/>
  <c r="V9" i="20"/>
  <c r="G9" i="20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K25" i="19" l="1"/>
  <c r="J25" i="19"/>
  <c r="I25" i="19"/>
  <c r="H25" i="19"/>
  <c r="G25" i="19"/>
  <c r="F25" i="19"/>
  <c r="E25" i="19"/>
  <c r="D25" i="19"/>
  <c r="C25" i="19"/>
  <c r="Q38" i="19" l="1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T48" i="19" l="1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P43" i="19"/>
  <c r="N42" i="19"/>
  <c r="M42" i="19"/>
  <c r="L42" i="19"/>
  <c r="J43" i="19"/>
  <c r="K42" i="19"/>
  <c r="J42" i="19"/>
  <c r="I42" i="19"/>
  <c r="G43" i="19"/>
  <c r="H42" i="19"/>
  <c r="G42" i="19"/>
  <c r="F42" i="19"/>
  <c r="D43" i="19"/>
  <c r="E42" i="19"/>
  <c r="D42" i="19"/>
  <c r="C42" i="19"/>
  <c r="Z7" i="20" l="1"/>
  <c r="W7" i="20"/>
  <c r="T7" i="20"/>
  <c r="Q7" i="20"/>
  <c r="N7" i="20"/>
  <c r="K7" i="20"/>
  <c r="H7" i="20"/>
  <c r="E7" i="20"/>
  <c r="E16" i="20" l="1"/>
  <c r="H16" i="20"/>
  <c r="F17" i="20"/>
  <c r="G16" i="20"/>
  <c r="C17" i="20" l="1"/>
  <c r="D16" i="20"/>
  <c r="X8" i="20"/>
  <c r="Y7" i="20"/>
  <c r="U8" i="20"/>
  <c r="V7" i="20"/>
  <c r="F8" i="20"/>
  <c r="G7" i="20"/>
  <c r="O8" i="20"/>
  <c r="P7" i="20"/>
  <c r="I8" i="20"/>
  <c r="J7" i="20"/>
  <c r="C8" i="20"/>
  <c r="D7" i="20"/>
  <c r="R8" i="20"/>
  <c r="S7" i="20"/>
  <c r="L8" i="20"/>
  <c r="M7" i="20"/>
  <c r="K44" i="19" l="1"/>
  <c r="J45" i="19"/>
  <c r="J44" i="19"/>
  <c r="I44" i="19"/>
  <c r="H44" i="19"/>
  <c r="G45" i="19"/>
  <c r="G44" i="19"/>
  <c r="F44" i="19"/>
  <c r="D45" i="19"/>
  <c r="E44" i="19"/>
  <c r="D44" i="19"/>
  <c r="C44" i="19"/>
  <c r="H34" i="18" l="1"/>
  <c r="G34" i="18"/>
  <c r="F34" i="18"/>
  <c r="E34" i="18"/>
  <c r="D34" i="18"/>
  <c r="C34" i="18"/>
  <c r="K31" i="18"/>
  <c r="J31" i="18"/>
  <c r="I31" i="18"/>
  <c r="H31" i="18"/>
  <c r="G31" i="18"/>
  <c r="F31" i="18"/>
  <c r="E31" i="18"/>
  <c r="D31" i="18"/>
  <c r="C31" i="18"/>
  <c r="T30" i="18" l="1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W28" i="18" l="1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Z13" i="18" l="1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Z11" i="18" l="1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Z12" i="17" l="1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Z15" i="17" l="1"/>
  <c r="Y16" i="17"/>
  <c r="Y15" i="17"/>
  <c r="X15" i="17"/>
  <c r="W15" i="17"/>
  <c r="V16" i="17"/>
  <c r="V15" i="17"/>
  <c r="U15" i="17"/>
  <c r="T15" i="17"/>
  <c r="S16" i="17"/>
  <c r="S15" i="17"/>
  <c r="R15" i="17"/>
  <c r="Q15" i="17"/>
  <c r="J16" i="17"/>
  <c r="M16" i="17"/>
  <c r="P16" i="17"/>
  <c r="P15" i="17"/>
  <c r="O15" i="17"/>
  <c r="N15" i="17"/>
  <c r="M15" i="17"/>
  <c r="L15" i="17"/>
  <c r="K15" i="17"/>
  <c r="J15" i="17"/>
  <c r="I15" i="17"/>
  <c r="H15" i="17"/>
  <c r="G16" i="17"/>
  <c r="G15" i="17"/>
  <c r="F15" i="17"/>
  <c r="D16" i="17"/>
  <c r="E15" i="17"/>
  <c r="D15" i="17"/>
  <c r="C15" i="17"/>
  <c r="Z33" i="17" l="1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E30" i="17"/>
  <c r="D30" i="17"/>
  <c r="C30" i="17"/>
  <c r="F28" i="17" l="1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E28" i="17"/>
  <c r="D28" i="17"/>
  <c r="C28" i="17"/>
  <c r="O7" i="18" l="1"/>
  <c r="Z12" i="19" l="1"/>
  <c r="W12" i="19"/>
  <c r="T12" i="19"/>
  <c r="Q12" i="19"/>
  <c r="N12" i="19"/>
  <c r="K12" i="19"/>
  <c r="H12" i="19"/>
  <c r="E12" i="19"/>
  <c r="I12" i="19" l="1"/>
  <c r="M12" i="19"/>
  <c r="R12" i="19"/>
  <c r="U12" i="19"/>
  <c r="P12" i="19" l="1"/>
  <c r="J12" i="19"/>
  <c r="O12" i="19"/>
  <c r="S12" i="19"/>
  <c r="C12" i="19"/>
  <c r="D12" i="19"/>
  <c r="L12" i="19"/>
  <c r="F12" i="19"/>
  <c r="X12" i="19"/>
  <c r="V12" i="19"/>
  <c r="Y12" i="19"/>
  <c r="G12" i="19"/>
  <c r="Z27" i="17" l="1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Z11" i="17" l="1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Z17" i="17"/>
  <c r="Y17" i="17"/>
  <c r="X17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E11" i="17"/>
  <c r="D11" i="17"/>
  <c r="C11" i="17"/>
  <c r="Z12" i="18" l="1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Z17" i="18" l="1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J17" i="18"/>
  <c r="K17" i="18"/>
  <c r="I17" i="18"/>
  <c r="H17" i="18"/>
  <c r="G17" i="18"/>
  <c r="F17" i="18"/>
  <c r="E17" i="18"/>
  <c r="D17" i="18"/>
  <c r="C17" i="18"/>
  <c r="T29" i="18" l="1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Z26" i="18" l="1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D27" i="18"/>
  <c r="E26" i="18"/>
  <c r="D26" i="18"/>
  <c r="C26" i="18"/>
  <c r="Z9" i="19" l="1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D10" i="19"/>
  <c r="E9" i="19"/>
  <c r="D9" i="19"/>
  <c r="C9" i="19"/>
  <c r="T21" i="19" l="1"/>
  <c r="S22" i="19"/>
  <c r="S21" i="19"/>
  <c r="R21" i="19"/>
  <c r="Q21" i="19"/>
  <c r="P22" i="19"/>
  <c r="P21" i="19"/>
  <c r="O21" i="19"/>
  <c r="N21" i="19"/>
  <c r="M22" i="19"/>
  <c r="M21" i="19"/>
  <c r="L21" i="19"/>
  <c r="K21" i="19"/>
  <c r="J22" i="19"/>
  <c r="J21" i="19"/>
  <c r="I21" i="19"/>
  <c r="H21" i="19"/>
  <c r="G22" i="19"/>
  <c r="G21" i="19"/>
  <c r="F21" i="19"/>
  <c r="D22" i="19"/>
  <c r="E21" i="19"/>
  <c r="D21" i="19"/>
  <c r="C21" i="19"/>
  <c r="N46" i="19" l="1"/>
  <c r="M46" i="19"/>
  <c r="L46" i="19"/>
  <c r="K46" i="19"/>
  <c r="J46" i="19"/>
  <c r="I46" i="19"/>
  <c r="H46" i="19"/>
  <c r="G46" i="19"/>
  <c r="F46" i="19"/>
  <c r="E46" i="19"/>
  <c r="D46" i="19"/>
  <c r="C46" i="19"/>
  <c r="W33" i="19" l="1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D34" i="19"/>
  <c r="E33" i="19"/>
  <c r="D33" i="19"/>
  <c r="C33" i="19"/>
  <c r="T36" i="19" l="1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D8" i="17" l="1"/>
  <c r="F7" i="19" l="1"/>
  <c r="U31" i="19" l="1"/>
  <c r="Q32" i="18" l="1"/>
  <c r="P33" i="18"/>
  <c r="P32" i="18"/>
  <c r="O32" i="18"/>
  <c r="N32" i="18"/>
  <c r="M33" i="18"/>
  <c r="M32" i="18"/>
  <c r="L32" i="18"/>
  <c r="K32" i="18"/>
  <c r="J33" i="18"/>
  <c r="J32" i="18"/>
  <c r="I32" i="18"/>
  <c r="G33" i="18"/>
  <c r="H32" i="18"/>
  <c r="G32" i="18"/>
  <c r="F32" i="18"/>
  <c r="D33" i="18"/>
  <c r="E32" i="18"/>
  <c r="D32" i="18"/>
  <c r="C32" i="18"/>
  <c r="N36" i="18"/>
  <c r="M36" i="18"/>
  <c r="L36" i="18"/>
  <c r="K36" i="18"/>
  <c r="J36" i="18"/>
  <c r="H36" i="18"/>
  <c r="I36" i="18"/>
  <c r="G36" i="18"/>
  <c r="F36" i="18"/>
  <c r="E36" i="18"/>
  <c r="D36" i="18"/>
  <c r="C36" i="18"/>
  <c r="Z29" i="17" l="1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9" i="17"/>
  <c r="D29" i="17"/>
  <c r="C29" i="17"/>
  <c r="D26" i="17" l="1"/>
  <c r="E25" i="17"/>
  <c r="D25" i="17"/>
  <c r="C25" i="17"/>
  <c r="K35" i="19" l="1"/>
  <c r="J35" i="19"/>
  <c r="I35" i="19"/>
  <c r="H35" i="19"/>
  <c r="G35" i="19"/>
  <c r="F35" i="19"/>
  <c r="E35" i="19"/>
  <c r="D35" i="19"/>
  <c r="C35" i="19"/>
  <c r="Z31" i="19" l="1"/>
  <c r="Y31" i="19"/>
  <c r="X31" i="19"/>
  <c r="W31" i="19"/>
  <c r="V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D32" i="19"/>
  <c r="E31" i="19"/>
  <c r="D31" i="19"/>
  <c r="C31" i="19"/>
  <c r="Z23" i="19" l="1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Z18" i="18" l="1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Z9" i="18" l="1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D10" i="18"/>
  <c r="E9" i="18"/>
  <c r="D9" i="18"/>
  <c r="C9" i="18"/>
  <c r="Z13" i="17" l="1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13" i="17"/>
  <c r="D13" i="17"/>
  <c r="C13" i="17"/>
  <c r="D10" i="17" l="1"/>
  <c r="E9" i="17"/>
  <c r="D9" i="17"/>
  <c r="C9" i="17"/>
  <c r="W11" i="19" l="1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D7" i="19"/>
  <c r="E11" i="19"/>
  <c r="D11" i="19"/>
  <c r="C11" i="19"/>
  <c r="D8" i="19" l="1"/>
  <c r="E7" i="19"/>
  <c r="C7" i="19"/>
  <c r="T37" i="19" l="1"/>
  <c r="S37" i="19"/>
  <c r="R37" i="19"/>
  <c r="H23" i="17"/>
  <c r="C13" i="19" l="1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V20" i="19" l="1"/>
  <c r="Y20" i="19"/>
  <c r="Z19" i="19"/>
  <c r="Y19" i="19"/>
  <c r="X19" i="19"/>
  <c r="W19" i="19"/>
  <c r="V19" i="19"/>
  <c r="U19" i="19"/>
  <c r="T19" i="19"/>
  <c r="S20" i="19"/>
  <c r="S19" i="19"/>
  <c r="R19" i="19"/>
  <c r="Q19" i="19"/>
  <c r="P20" i="19"/>
  <c r="P19" i="19"/>
  <c r="O19" i="19"/>
  <c r="N19" i="19"/>
  <c r="M20" i="19"/>
  <c r="M19" i="19"/>
  <c r="L19" i="19"/>
  <c r="K19" i="19"/>
  <c r="J20" i="19"/>
  <c r="J19" i="19"/>
  <c r="I19" i="19"/>
  <c r="H19" i="19"/>
  <c r="G20" i="19"/>
  <c r="G19" i="19"/>
  <c r="F19" i="19"/>
  <c r="D20" i="19"/>
  <c r="D19" i="19"/>
  <c r="C19" i="19"/>
  <c r="E19" i="19" l="1"/>
  <c r="Z15" i="18" l="1"/>
  <c r="Y16" i="18"/>
  <c r="Y15" i="18"/>
  <c r="X15" i="18"/>
  <c r="V16" i="18"/>
  <c r="V15" i="18"/>
  <c r="U15" i="18"/>
  <c r="T15" i="18"/>
  <c r="P16" i="18"/>
  <c r="S16" i="18"/>
  <c r="S15" i="18"/>
  <c r="R15" i="18"/>
  <c r="Q15" i="18"/>
  <c r="P15" i="18"/>
  <c r="O15" i="18"/>
  <c r="M16" i="18"/>
  <c r="M15" i="18"/>
  <c r="L15" i="18"/>
  <c r="J16" i="18"/>
  <c r="K15" i="18"/>
  <c r="J15" i="18"/>
  <c r="I15" i="18"/>
  <c r="H15" i="18"/>
  <c r="G16" i="18"/>
  <c r="G15" i="18"/>
  <c r="F15" i="18"/>
  <c r="D16" i="18"/>
  <c r="E15" i="18"/>
  <c r="D15" i="18"/>
  <c r="C15" i="18"/>
  <c r="E17" i="19"/>
  <c r="D17" i="19"/>
  <c r="C17" i="19"/>
  <c r="N15" i="18" l="1"/>
  <c r="W15" i="18"/>
  <c r="C14" i="18"/>
  <c r="D14" i="18"/>
  <c r="E14" i="18"/>
  <c r="F14" i="18"/>
  <c r="G14" i="18"/>
  <c r="H14" i="18"/>
  <c r="I14" i="18"/>
  <c r="J14" i="18"/>
  <c r="K14" i="18"/>
  <c r="K47" i="19" l="1"/>
  <c r="J47" i="19"/>
  <c r="I47" i="19"/>
  <c r="H47" i="19"/>
  <c r="G47" i="19"/>
  <c r="F47" i="19"/>
  <c r="E47" i="19"/>
  <c r="D47" i="19"/>
  <c r="C47" i="19"/>
  <c r="E18" i="19" l="1"/>
  <c r="D18" i="19"/>
  <c r="C18" i="19"/>
  <c r="H15" i="19" l="1"/>
  <c r="N15" i="19"/>
  <c r="K15" i="19"/>
  <c r="E15" i="19"/>
  <c r="C15" i="19" l="1"/>
  <c r="D15" i="19"/>
  <c r="F15" i="19"/>
  <c r="G15" i="19"/>
  <c r="I15" i="19"/>
  <c r="J15" i="19"/>
  <c r="L15" i="19"/>
  <c r="M15" i="19"/>
  <c r="Q24" i="19" l="1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T14" i="17" l="1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Q37" i="19" l="1"/>
  <c r="P37" i="19"/>
  <c r="O37" i="19"/>
  <c r="N37" i="19"/>
  <c r="M37" i="19"/>
  <c r="L37" i="19"/>
  <c r="K37" i="19"/>
  <c r="J37" i="19"/>
  <c r="I37" i="19"/>
  <c r="H37" i="19"/>
  <c r="G37" i="19"/>
  <c r="F37" i="19"/>
  <c r="C37" i="19"/>
  <c r="E37" i="19"/>
  <c r="D37" i="19"/>
  <c r="D40" i="19" l="1"/>
  <c r="E39" i="19"/>
  <c r="D39" i="19"/>
  <c r="C39" i="19"/>
  <c r="W24" i="18" l="1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D25" i="18"/>
  <c r="E24" i="18"/>
  <c r="D24" i="18"/>
  <c r="C24" i="18"/>
  <c r="Z23" i="17" l="1"/>
  <c r="Y23" i="17"/>
  <c r="X23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G23" i="17"/>
  <c r="F23" i="17"/>
  <c r="D24" i="17"/>
  <c r="E23" i="17"/>
  <c r="D23" i="17"/>
  <c r="C23" i="17"/>
  <c r="Z7" i="18" l="1"/>
  <c r="Y7" i="18"/>
  <c r="X7" i="18"/>
  <c r="W7" i="18"/>
  <c r="V7" i="18"/>
  <c r="U7" i="18"/>
  <c r="T7" i="18"/>
  <c r="S7" i="18"/>
  <c r="R7" i="18"/>
  <c r="Q7" i="18"/>
  <c r="P7" i="18"/>
  <c r="N7" i="18"/>
  <c r="M7" i="18"/>
  <c r="L7" i="18"/>
  <c r="K7" i="18"/>
  <c r="J7" i="18"/>
  <c r="I7" i="18"/>
  <c r="H7" i="18"/>
  <c r="G7" i="18"/>
  <c r="F7" i="18"/>
  <c r="D8" i="18"/>
  <c r="E7" i="18"/>
  <c r="D7" i="18"/>
  <c r="C7" i="18"/>
  <c r="Z7" i="17" l="1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</calcChain>
</file>

<file path=xl/sharedStrings.xml><?xml version="1.0" encoding="utf-8"?>
<sst xmlns="http://schemas.openxmlformats.org/spreadsheetml/2006/main" count="1027" uniqueCount="251">
  <si>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</si>
  <si>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</si>
  <si>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</si>
  <si>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</si>
  <si>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</si>
  <si>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성명</t>
    <phoneticPr fontId="2" type="noConversion"/>
  </si>
  <si>
    <t>기록</t>
    <phoneticPr fontId="2" type="noConversion"/>
  </si>
  <si>
    <t>순위</t>
    <phoneticPr fontId="2" type="noConversion"/>
  </si>
  <si>
    <t>1위</t>
    <phoneticPr fontId="2" type="noConversion"/>
  </si>
  <si>
    <t>8위</t>
    <phoneticPr fontId="2" type="noConversion"/>
  </si>
  <si>
    <t>소속</t>
    <phoneticPr fontId="2" type="noConversion"/>
  </si>
  <si>
    <t>2위</t>
    <phoneticPr fontId="2" type="noConversion"/>
  </si>
  <si>
    <t>종목</t>
    <phoneticPr fontId="2" type="noConversion"/>
  </si>
  <si>
    <t>100m</t>
    <phoneticPr fontId="2" type="noConversion"/>
  </si>
  <si>
    <t>풍향풍속</t>
    <phoneticPr fontId="2" type="noConversion"/>
  </si>
  <si>
    <t>100mH</t>
    <phoneticPr fontId="2" type="noConversion"/>
  </si>
  <si>
    <t>세단뛰기</t>
    <phoneticPr fontId="2" type="noConversion"/>
  </si>
  <si>
    <t>멀리뛰기</t>
    <phoneticPr fontId="2" type="noConversion"/>
  </si>
  <si>
    <t>200m</t>
    <phoneticPr fontId="2" type="noConversion"/>
  </si>
  <si>
    <t>800m</t>
    <phoneticPr fontId="2" type="noConversion"/>
  </si>
  <si>
    <t>1500m</t>
    <phoneticPr fontId="2" type="noConversion"/>
  </si>
  <si>
    <t xml:space="preserve">  심판장 :                            (인)</t>
    <phoneticPr fontId="2" type="noConversion"/>
  </si>
  <si>
    <t>포환던지기</t>
    <phoneticPr fontId="2" type="noConversion"/>
  </si>
  <si>
    <t>높이뛰기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</si>
  <si>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</si>
  <si>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제1회 전국 초.중.고등학교 학년별육상경기대회</t>
    <phoneticPr fontId="2" type="noConversion"/>
  </si>
  <si>
    <t>(보은  2020년 10월27일 ∼ 10월31일 )</t>
    <phoneticPr fontId="2" type="noConversion"/>
  </si>
  <si>
    <t>남중1학년부</t>
    <phoneticPr fontId="2" type="noConversion"/>
  </si>
  <si>
    <t>여중1학년부</t>
    <phoneticPr fontId="2" type="noConversion"/>
  </si>
  <si>
    <t>400m</t>
    <phoneticPr fontId="2" type="noConversion"/>
  </si>
  <si>
    <t>창던지기</t>
    <phoneticPr fontId="2" type="noConversion"/>
  </si>
  <si>
    <t>남중2학년부</t>
    <phoneticPr fontId="2" type="noConversion"/>
  </si>
  <si>
    <t>여중2학년부</t>
    <phoneticPr fontId="2" type="noConversion"/>
  </si>
  <si>
    <t>3000m</t>
    <phoneticPr fontId="2" type="noConversion"/>
  </si>
  <si>
    <t>110mH</t>
    <phoneticPr fontId="2" type="noConversion"/>
  </si>
  <si>
    <t>장대높이뛰기</t>
    <phoneticPr fontId="2" type="noConversion"/>
  </si>
  <si>
    <t>원반던지기</t>
    <phoneticPr fontId="2" type="noConversion"/>
  </si>
  <si>
    <t>남중3학년부</t>
    <phoneticPr fontId="2" type="noConversion"/>
  </si>
  <si>
    <t>여중3학년부</t>
    <phoneticPr fontId="2" type="noConversion"/>
  </si>
  <si>
    <t>기록경기</t>
    <phoneticPr fontId="2" type="noConversion"/>
  </si>
  <si>
    <t xml:space="preserve"> </t>
    <phoneticPr fontId="2" type="noConversion"/>
  </si>
  <si>
    <t>400m</t>
    <phoneticPr fontId="2" type="noConversion"/>
  </si>
  <si>
    <t>기록경기</t>
    <phoneticPr fontId="2" type="noConversion"/>
  </si>
  <si>
    <t>4x100mR</t>
    <phoneticPr fontId="2" type="noConversion"/>
  </si>
  <si>
    <t>4x400mR</t>
    <phoneticPr fontId="2" type="noConversion"/>
  </si>
  <si>
    <t>남자중학교부</t>
    <phoneticPr fontId="2" type="noConversion"/>
  </si>
  <si>
    <t>여자중학교부</t>
    <phoneticPr fontId="2" type="noConversion"/>
  </si>
  <si>
    <t>제1회 전국 초.중.고등학교 학년별육상경기대회</t>
    <phoneticPr fontId="2" type="noConversion"/>
  </si>
  <si>
    <t>제1회 전국 초.중.고등학교 학년별육상경기대회</t>
    <phoneticPr fontId="2" type="noConversion"/>
  </si>
  <si>
    <t xml:space="preserve">  심판장 :                            (인)</t>
    <phoneticPr fontId="2" type="noConversion"/>
  </si>
  <si>
    <t xml:space="preserve">  심판장 :                            (인)</t>
    <phoneticPr fontId="2" type="noConversion"/>
  </si>
  <si>
    <t>남고1학년부</t>
    <phoneticPr fontId="2" type="noConversion"/>
  </si>
  <si>
    <t>(보은  2020년 10월27일 ∼ 10월31일 )</t>
    <phoneticPr fontId="2" type="noConversion"/>
  </si>
  <si>
    <t>1위</t>
    <phoneticPr fontId="2" type="noConversion"/>
  </si>
  <si>
    <t>종목</t>
    <phoneticPr fontId="2" type="noConversion"/>
  </si>
  <si>
    <t>풍향풍속</t>
    <phoneticPr fontId="2" type="noConversion"/>
  </si>
  <si>
    <t>200m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</si>
  <si>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</si>
  <si>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</si>
  <si>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</si>
  <si>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800m</t>
    <phoneticPr fontId="2" type="noConversion"/>
  </si>
  <si>
    <t>5000m</t>
    <phoneticPr fontId="2" type="noConversion"/>
  </si>
  <si>
    <t>5000m</t>
    <phoneticPr fontId="2" type="noConversion"/>
  </si>
  <si>
    <t>110mH</t>
    <phoneticPr fontId="2" type="noConversion"/>
  </si>
  <si>
    <t>110mH</t>
    <phoneticPr fontId="2" type="noConversion"/>
  </si>
  <si>
    <t>높이뛰기</t>
    <phoneticPr fontId="2" type="noConversion"/>
  </si>
  <si>
    <t>높이뛰기</t>
    <phoneticPr fontId="2" type="noConversion"/>
  </si>
  <si>
    <t>멀리뛰기</t>
    <phoneticPr fontId="2" type="noConversion"/>
  </si>
  <si>
    <t>세단뛰기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</si>
  <si>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</si>
  <si>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</si>
  <si>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</si>
  <si>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원반던지기</t>
    <phoneticPr fontId="2" type="noConversion"/>
  </si>
  <si>
    <t>창던지기</t>
    <phoneticPr fontId="2" type="noConversion"/>
  </si>
  <si>
    <t>여고1학년부</t>
    <phoneticPr fontId="2" type="noConversion"/>
  </si>
  <si>
    <t>기록경기</t>
    <phoneticPr fontId="2" type="noConversion"/>
  </si>
  <si>
    <t>100mH</t>
    <phoneticPr fontId="2" type="noConversion"/>
  </si>
  <si>
    <t xml:space="preserve">  심판장 :                            (인)</t>
    <phoneticPr fontId="2" type="noConversion"/>
  </si>
  <si>
    <t>남고2학년부</t>
    <phoneticPr fontId="2" type="noConversion"/>
  </si>
  <si>
    <t>(보은  2020년 10월27일 ∼ 10월31일 )</t>
    <phoneticPr fontId="2" type="noConversion"/>
  </si>
  <si>
    <t>3위</t>
    <phoneticPr fontId="2" type="noConversion"/>
  </si>
  <si>
    <t>4위</t>
    <phoneticPr fontId="2" type="noConversion"/>
  </si>
  <si>
    <t>6위</t>
    <phoneticPr fontId="2" type="noConversion"/>
  </si>
  <si>
    <t>7위</t>
    <phoneticPr fontId="2" type="noConversion"/>
  </si>
  <si>
    <t>소속</t>
    <phoneticPr fontId="2" type="noConversion"/>
  </si>
  <si>
    <t>소속</t>
    <phoneticPr fontId="2" type="noConversion"/>
  </si>
  <si>
    <t>기록</t>
    <phoneticPr fontId="2" type="noConversion"/>
  </si>
  <si>
    <t>기록</t>
    <phoneticPr fontId="2" type="noConversion"/>
  </si>
  <si>
    <t>성명</t>
    <phoneticPr fontId="2" type="noConversion"/>
  </si>
  <si>
    <t>성명</t>
    <phoneticPr fontId="2" type="noConversion"/>
  </si>
  <si>
    <t>기록</t>
    <phoneticPr fontId="2" type="noConversion"/>
  </si>
  <si>
    <t>800m</t>
    <phoneticPr fontId="2" type="noConversion"/>
  </si>
  <si>
    <t>5000m</t>
    <phoneticPr fontId="2" type="noConversion"/>
  </si>
  <si>
    <t>400mH</t>
    <phoneticPr fontId="2" type="noConversion"/>
  </si>
  <si>
    <t>3000mSC</t>
    <phoneticPr fontId="2" type="noConversion"/>
  </si>
  <si>
    <t>높이뛰기</t>
    <phoneticPr fontId="2" type="noConversion"/>
  </si>
  <si>
    <t>멀리뛰기</t>
    <phoneticPr fontId="2" type="noConversion"/>
  </si>
  <si>
    <t>풍향풍속</t>
    <phoneticPr fontId="2" type="noConversion"/>
  </si>
  <si>
    <t>풍향풍속</t>
    <phoneticPr fontId="2" type="noConversion"/>
  </si>
  <si>
    <t>포환던지기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</si>
  <si>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</si>
  <si>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</si>
  <si>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</si>
  <si>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</si>
  <si>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</si>
  <si>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제1회 전국 초.중.고등학교 학년별육상경기대회</t>
    <phoneticPr fontId="2" type="noConversion"/>
  </si>
  <si>
    <t xml:space="preserve">  심판장 :                            (인)</t>
    <phoneticPr fontId="2" type="noConversion"/>
  </si>
  <si>
    <t>여고2학년부</t>
    <phoneticPr fontId="2" type="noConversion"/>
  </si>
  <si>
    <t>(보은  2020년 10월27일 ∼ 10월31일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</si>
  <si>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</si>
  <si>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</si>
  <si>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</si>
  <si>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</si>
  <si>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5위</t>
    <phoneticPr fontId="2" type="noConversion"/>
  </si>
  <si>
    <t>7위</t>
    <phoneticPr fontId="2" type="noConversion"/>
  </si>
  <si>
    <t>8위</t>
    <phoneticPr fontId="2" type="noConversion"/>
  </si>
  <si>
    <t>성명</t>
    <phoneticPr fontId="2" type="noConversion"/>
  </si>
  <si>
    <t>소속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</si>
  <si>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</si>
  <si>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</si>
  <si>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</si>
  <si>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성명</t>
    <phoneticPr fontId="2" type="noConversion"/>
  </si>
  <si>
    <t>성명</t>
    <phoneticPr fontId="2" type="noConversion"/>
  </si>
  <si>
    <t>성명</t>
    <phoneticPr fontId="2" type="noConversion"/>
  </si>
  <si>
    <t>기록</t>
    <phoneticPr fontId="2" type="noConversion"/>
  </si>
  <si>
    <t>소속</t>
    <phoneticPr fontId="2" type="noConversion"/>
  </si>
  <si>
    <t>성명</t>
    <phoneticPr fontId="2" type="noConversion"/>
  </si>
  <si>
    <t>기록</t>
    <phoneticPr fontId="2" type="noConversion"/>
  </si>
  <si>
    <t>풍향풍속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</si>
  <si>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</si>
  <si>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</si>
  <si>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</si>
  <si>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</si>
  <si>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</si>
  <si>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400mH</t>
    <phoneticPr fontId="2" type="noConversion"/>
  </si>
  <si>
    <t>높이뛰기</t>
    <phoneticPr fontId="2" type="noConversion"/>
  </si>
  <si>
    <t>멀리뛰기</t>
    <phoneticPr fontId="2" type="noConversion"/>
  </si>
  <si>
    <t>풍향풍속</t>
    <phoneticPr fontId="2" type="noConversion"/>
  </si>
  <si>
    <t>세단뛰기</t>
    <phoneticPr fontId="2" type="noConversion"/>
  </si>
  <si>
    <t>풍향풍속</t>
    <phoneticPr fontId="2" type="noConversion"/>
  </si>
  <si>
    <t>해머던지기</t>
    <phoneticPr fontId="2" type="noConversion"/>
  </si>
  <si>
    <t>창던지기</t>
    <phoneticPr fontId="2" type="noConversion"/>
  </si>
  <si>
    <t>남고3학년부</t>
    <phoneticPr fontId="2" type="noConversion"/>
  </si>
  <si>
    <t>순위</t>
    <phoneticPr fontId="2" type="noConversion"/>
  </si>
  <si>
    <t>4위</t>
    <phoneticPr fontId="2" type="noConversion"/>
  </si>
  <si>
    <t>6위</t>
    <phoneticPr fontId="2" type="noConversion"/>
  </si>
  <si>
    <t>7위</t>
    <phoneticPr fontId="2" type="noConversion"/>
  </si>
  <si>
    <t>성명</t>
    <phoneticPr fontId="2" type="noConversion"/>
  </si>
  <si>
    <t>기록</t>
    <phoneticPr fontId="2" type="noConversion"/>
  </si>
  <si>
    <t>성명</t>
    <phoneticPr fontId="2" type="noConversion"/>
  </si>
  <si>
    <t>소속</t>
    <phoneticPr fontId="2" type="noConversion"/>
  </si>
  <si>
    <t>소속</t>
    <phoneticPr fontId="2" type="noConversion"/>
  </si>
  <si>
    <t>소속</t>
    <phoneticPr fontId="2" type="noConversion"/>
  </si>
  <si>
    <t>풍향풍속</t>
    <phoneticPr fontId="2" type="noConversion"/>
  </si>
  <si>
    <t>풍향풍속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</si>
  <si>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</si>
  <si>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</si>
  <si>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</si>
  <si>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</si>
  <si>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3000mSC</t>
    <phoneticPr fontId="2" type="noConversion"/>
  </si>
  <si>
    <t>기록경기</t>
    <phoneticPr fontId="2" type="noConversion"/>
  </si>
  <si>
    <t>멀리뛰기</t>
    <phoneticPr fontId="2" type="noConversion"/>
  </si>
  <si>
    <t>풍향풍속</t>
    <phoneticPr fontId="2" type="noConversion"/>
  </si>
  <si>
    <t>포환던지기</t>
    <phoneticPr fontId="2" type="noConversion"/>
  </si>
  <si>
    <t>기록경기</t>
    <phoneticPr fontId="2" type="noConversion"/>
  </si>
  <si>
    <t>4x100mR</t>
    <phoneticPr fontId="2" type="noConversion"/>
  </si>
  <si>
    <t>4x100mR</t>
    <phoneticPr fontId="2" type="noConversion"/>
  </si>
  <si>
    <t>4x400mR</t>
    <phoneticPr fontId="2" type="noConversion"/>
  </si>
  <si>
    <t>여고3학년부</t>
    <phoneticPr fontId="2" type="noConversion"/>
  </si>
  <si>
    <t xml:space="preserve">  </t>
    <phoneticPr fontId="2" type="noConversion"/>
  </si>
  <si>
    <t>4위</t>
    <phoneticPr fontId="2" type="noConversion"/>
  </si>
  <si>
    <t>풍향풍속</t>
    <phoneticPr fontId="2" type="noConversion"/>
  </si>
  <si>
    <t>기록경기</t>
    <phoneticPr fontId="2" type="noConversion"/>
  </si>
  <si>
    <t>200m</t>
    <phoneticPr fontId="2" type="noConversion"/>
  </si>
  <si>
    <t>-</t>
    <phoneticPr fontId="2" type="noConversion"/>
  </si>
  <si>
    <t>-</t>
    <phoneticPr fontId="2" type="noConversion"/>
  </si>
  <si>
    <t>풍향풍속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</si>
  <si>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</si>
  <si>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</si>
  <si>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</si>
  <si>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-</t>
    <phoneticPr fontId="2" type="noConversion"/>
  </si>
  <si>
    <t>기록경기</t>
    <phoneticPr fontId="2" type="noConversion"/>
  </si>
  <si>
    <t>4x100mR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</si>
  <si>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</si>
  <si>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</si>
  <si>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</si>
  <si>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4x400mR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</si>
  <si>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</si>
  <si>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대 회 신 기 록 현 황</t>
    <phoneticPr fontId="2" type="noConversion"/>
  </si>
  <si>
    <r>
      <rPr>
        <b/>
        <sz val="17"/>
        <rFont val="새굴림"/>
        <family val="1"/>
        <charset val="129"/>
      </rPr>
      <t>제1회 전국 초.중.고등학교 학년별육상경기대회</t>
    </r>
    <r>
      <rPr>
        <b/>
        <sz val="13"/>
        <rFont val="새굴림"/>
        <family val="1"/>
        <charset val="129"/>
      </rPr>
      <t xml:space="preserve">
</t>
    </r>
    <r>
      <rPr>
        <b/>
        <sz val="11"/>
        <rFont val="새굴림"/>
        <family val="1"/>
        <charset val="129"/>
      </rPr>
      <t>2020년 10월 27일 ~ 31일 보은 공설운동장</t>
    </r>
    <phoneticPr fontId="2" type="noConversion"/>
  </si>
  <si>
    <t>번 호</t>
  </si>
  <si>
    <t>부별</t>
    <phoneticPr fontId="2" type="noConversion"/>
  </si>
  <si>
    <t>기록</t>
    <phoneticPr fontId="2" type="noConversion"/>
  </si>
  <si>
    <t>소속</t>
    <phoneticPr fontId="2" type="noConversion"/>
  </si>
  <si>
    <t>종전기록</t>
    <phoneticPr fontId="2" type="noConversion"/>
  </si>
  <si>
    <t>비고</t>
    <phoneticPr fontId="2" type="noConversion"/>
  </si>
  <si>
    <t>여초6학년부</t>
    <phoneticPr fontId="2" type="noConversion"/>
  </si>
  <si>
    <t>13m00</t>
    <phoneticPr fontId="2" type="noConversion"/>
  </si>
  <si>
    <t>이예람</t>
    <phoneticPr fontId="2" type="noConversion"/>
  </si>
  <si>
    <t>천안일봉초</t>
    <phoneticPr fontId="2" type="noConversion"/>
  </si>
  <si>
    <t>12m85</t>
    <phoneticPr fontId="2" type="noConversion"/>
  </si>
  <si>
    <t>부별신</t>
    <phoneticPr fontId="2" type="noConversion"/>
  </si>
  <si>
    <t>남초6학년부</t>
    <phoneticPr fontId="2" type="noConversion"/>
  </si>
  <si>
    <t>11"62</t>
    <phoneticPr fontId="2" type="noConversion"/>
  </si>
  <si>
    <t>최명진</t>
    <phoneticPr fontId="2" type="noConversion"/>
  </si>
  <si>
    <t>전북이리초</t>
    <phoneticPr fontId="2" type="noConversion"/>
  </si>
  <si>
    <t>11"67</t>
    <phoneticPr fontId="2" type="noConversion"/>
  </si>
  <si>
    <t>부별신</t>
    <phoneticPr fontId="2" type="noConversion"/>
  </si>
  <si>
    <t>남초6학년부</t>
    <phoneticPr fontId="2" type="noConversion"/>
  </si>
  <si>
    <t>23"65</t>
    <phoneticPr fontId="2" type="noConversion"/>
  </si>
  <si>
    <t>23"71</t>
    <phoneticPr fontId="2" type="noConversion"/>
  </si>
  <si>
    <t>26"10</t>
    <phoneticPr fontId="2" type="noConversion"/>
  </si>
  <si>
    <t>배윤진</t>
    <phoneticPr fontId="2" type="noConversion"/>
  </si>
  <si>
    <t>인천일신초</t>
    <phoneticPr fontId="2" type="noConversion"/>
  </si>
  <si>
    <t>26"12</t>
    <phoneticPr fontId="2" type="noConversion"/>
  </si>
  <si>
    <t>남초4학년부</t>
    <phoneticPr fontId="2" type="noConversion"/>
  </si>
  <si>
    <t>1위</t>
    <phoneticPr fontId="2" type="noConversion"/>
  </si>
  <si>
    <t>3위</t>
    <phoneticPr fontId="2" type="noConversion"/>
  </si>
  <si>
    <t>7위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</si>
  <si>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</si>
  <si>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</si>
  <si>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</si>
  <si>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</si>
  <si>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80m</t>
    <phoneticPr fontId="2" type="noConversion"/>
  </si>
  <si>
    <t>여초4학년부</t>
    <phoneticPr fontId="2" type="noConversion"/>
  </si>
  <si>
    <t>순위</t>
    <phoneticPr fontId="2" type="noConversion"/>
  </si>
  <si>
    <t>2위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</si>
  <si>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</si>
  <si>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</si>
  <si>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</si>
  <si>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</si>
  <si>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</si>
  <si>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</si>
  <si>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풍향풍속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</si>
  <si>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</si>
  <si>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남초5학년부</t>
    <phoneticPr fontId="2" type="noConversion"/>
  </si>
  <si>
    <t>2위</t>
    <phoneticPr fontId="2" type="noConversion"/>
  </si>
  <si>
    <t>5위</t>
    <phoneticPr fontId="2" type="noConversion"/>
  </si>
  <si>
    <t>종목</t>
    <phoneticPr fontId="2" type="noConversion"/>
  </si>
  <si>
    <t>풍향풍속</t>
    <phoneticPr fontId="2" type="noConversion"/>
  </si>
  <si>
    <t>여초5학년부</t>
    <phoneticPr fontId="2" type="noConversion"/>
  </si>
  <si>
    <t>100m</t>
    <phoneticPr fontId="2" type="noConversion"/>
  </si>
  <si>
    <t>풍향풍속</t>
    <phoneticPr fontId="2" type="noConversion"/>
  </si>
  <si>
    <t>여초6학년부</t>
    <phoneticPr fontId="2" type="noConversion"/>
  </si>
  <si>
    <t>5위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</si>
  <si>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</si>
  <si>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</si>
  <si>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</si>
  <si>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</si>
  <si>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높이뛰기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</si>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</sst>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176" formatCode="0_);\(0\)"/>
    <numFmt numFmtId="177" formatCode="0.0"/>
    <numFmt numFmtId="178" formatCode="mm:ss.00"/>
  </numFmts>
  <fonts count="2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돋움"/>
      <family val="3"/>
      <charset val="129"/>
    </font>
    <font>
      <sz val="6"/>
      <name val="휴먼각진옛체"/>
      <family val="1"/>
      <charset val="129"/>
    </font>
    <font>
      <b/>
      <sz val="7"/>
      <name val="가는으뜸체"/>
      <family val="1"/>
      <charset val="129"/>
    </font>
    <font>
      <sz val="6"/>
      <name val="돋움"/>
      <family val="3"/>
      <charset val="129"/>
    </font>
    <font>
      <b/>
      <sz val="20"/>
      <name val="새굴림"/>
      <family val="1"/>
      <charset val="129"/>
    </font>
    <font>
      <b/>
      <sz val="13"/>
      <name val="새굴림"/>
      <family val="1"/>
      <charset val="129"/>
    </font>
    <font>
      <b/>
      <sz val="17"/>
      <name val="새굴림"/>
      <family val="1"/>
      <charset val="129"/>
    </font>
    <font>
      <b/>
      <sz val="11"/>
      <name val="새굴림"/>
      <family val="1"/>
      <charset val="129"/>
    </font>
    <font>
      <sz val="11"/>
      <name val="새굴림"/>
      <family val="1"/>
      <charset val="129"/>
    </font>
    <font>
      <sz val="11"/>
      <color indexed="8"/>
      <name val="새굴림"/>
      <family val="1"/>
      <charset val="129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</cellStyleXfs>
  <cellXfs count="154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quotePrefix="1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18" xfId="0" applyFont="1" applyFill="1" applyBorder="1" applyAlignment="1" applyProtection="1">
      <alignment horizontal="left" vertical="center" shrinkToFit="1"/>
    </xf>
    <xf numFmtId="0" fontId="3" fillId="0" borderId="19" xfId="0" applyFont="1" applyFill="1" applyBorder="1" applyAlignment="1" applyProtection="1">
      <alignment horizontal="left" vertical="center" shrinkToFit="1"/>
    </xf>
    <xf numFmtId="0" fontId="3" fillId="0" borderId="20" xfId="0" applyFont="1" applyFill="1" applyBorder="1" applyAlignment="1" applyProtection="1">
      <alignment horizontal="left" vertical="center" shrinkToFit="1"/>
    </xf>
    <xf numFmtId="0" fontId="4" fillId="0" borderId="16" xfId="0" applyFont="1" applyBorder="1" applyAlignment="1">
      <alignment vertical="center"/>
    </xf>
    <xf numFmtId="176" fontId="3" fillId="0" borderId="15" xfId="0" applyNumberFormat="1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2" fontId="3" fillId="0" borderId="11" xfId="0" applyNumberFormat="1" applyFont="1" applyFill="1" applyBorder="1" applyAlignment="1" applyProtection="1">
      <alignment horizontal="left" vertical="center" shrinkToFit="1"/>
    </xf>
    <xf numFmtId="2" fontId="3" fillId="0" borderId="20" xfId="0" applyNumberFormat="1" applyFont="1" applyFill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2" fontId="3" fillId="0" borderId="14" xfId="0" applyNumberFormat="1" applyFont="1" applyBorder="1" applyAlignment="1" applyProtection="1">
      <alignment horizontal="left" vertical="center" shrinkToFit="1"/>
    </xf>
    <xf numFmtId="0" fontId="3" fillId="0" borderId="16" xfId="0" quotePrefix="1" applyNumberFormat="1" applyFont="1" applyBorder="1" applyAlignment="1" applyProtection="1">
      <alignment horizontal="left" vertical="center" shrinkToFit="1"/>
    </xf>
    <xf numFmtId="0" fontId="3" fillId="0" borderId="17" xfId="0" applyNumberFormat="1" applyFont="1" applyBorder="1" applyAlignment="1" applyProtection="1">
      <alignment horizontal="left" vertical="center" shrinkToFit="1"/>
    </xf>
    <xf numFmtId="0" fontId="3" fillId="0" borderId="15" xfId="0" applyNumberFormat="1" applyFont="1" applyBorder="1" applyAlignment="1" applyProtection="1">
      <alignment horizontal="left" vertical="center" shrinkToFit="1"/>
    </xf>
    <xf numFmtId="0" fontId="10" fillId="0" borderId="17" xfId="0" applyNumberFormat="1" applyFont="1" applyBorder="1" applyAlignment="1" applyProtection="1">
      <alignment horizontal="center" vertical="center" shrinkToFit="1"/>
    </xf>
    <xf numFmtId="42" fontId="3" fillId="0" borderId="15" xfId="1" applyFont="1" applyBorder="1" applyAlignment="1" applyProtection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13" fillId="0" borderId="9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11" fillId="0" borderId="21" xfId="0" applyFont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25" xfId="0" applyFont="1" applyFill="1" applyBorder="1" applyAlignment="1" applyProtection="1">
      <alignment vertical="center" shrinkToFit="1"/>
    </xf>
    <xf numFmtId="0" fontId="3" fillId="0" borderId="26" xfId="0" applyFont="1" applyFill="1" applyBorder="1" applyAlignment="1" applyProtection="1">
      <alignment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0" xfId="0" quotePrefix="1" applyFont="1" applyBorder="1" applyAlignment="1" applyProtection="1">
      <alignment horizontal="left" vertical="center" shrinkToFit="1"/>
    </xf>
    <xf numFmtId="0" fontId="11" fillId="0" borderId="2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24" xfId="0" applyFont="1" applyFill="1" applyBorder="1" applyAlignment="1" applyProtection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 shrinkToFit="1"/>
    </xf>
    <xf numFmtId="0" fontId="10" fillId="0" borderId="24" xfId="0" applyFont="1" applyBorder="1" applyAlignment="1" applyProtection="1">
      <alignment horizontal="center" vertical="center" shrinkToFit="1"/>
    </xf>
    <xf numFmtId="0" fontId="10" fillId="0" borderId="25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31" xfId="0" quotePrefix="1" applyFont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36" xfId="0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1" xfId="0" applyNumberFormat="1" applyFont="1" applyBorder="1" applyAlignment="1" applyProtection="1">
      <alignment horizontal="left" vertical="center" shrinkToFit="1"/>
    </xf>
    <xf numFmtId="0" fontId="3" fillId="0" borderId="11" xfId="0" applyNumberFormat="1" applyFont="1" applyFill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quotePrefix="1" applyNumberFormat="1" applyFont="1" applyFill="1" applyBorder="1" applyAlignment="1" applyProtection="1">
      <alignment horizontal="left" vertical="center" shrinkToFit="1"/>
    </xf>
    <xf numFmtId="0" fontId="3" fillId="0" borderId="17" xfId="0" applyFont="1" applyFill="1" applyBorder="1" applyAlignment="1" applyProtection="1">
      <alignment horizontal="left" vertical="center" shrinkToFit="1"/>
    </xf>
    <xf numFmtId="0" fontId="3" fillId="0" borderId="16" xfId="0" quotePrefix="1" applyFont="1" applyFill="1" applyBorder="1" applyAlignment="1" applyProtection="1">
      <alignment horizontal="left" vertical="center" shrinkToFit="1"/>
    </xf>
    <xf numFmtId="0" fontId="10" fillId="0" borderId="17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shrinkToFit="1"/>
    </xf>
    <xf numFmtId="0" fontId="3" fillId="0" borderId="38" xfId="0" applyFont="1" applyBorder="1" applyAlignment="1" applyProtection="1">
      <alignment horizontal="left" vertical="center" shrinkToFit="1"/>
    </xf>
    <xf numFmtId="0" fontId="3" fillId="0" borderId="39" xfId="0" applyFont="1" applyBorder="1" applyAlignment="1" applyProtection="1">
      <alignment horizontal="left" vertical="center" shrinkToFit="1"/>
    </xf>
    <xf numFmtId="2" fontId="3" fillId="0" borderId="14" xfId="0" applyNumberFormat="1" applyFont="1" applyFill="1" applyBorder="1" applyAlignment="1" applyProtection="1">
      <alignment horizontal="left" vertical="center" shrinkToFit="1"/>
    </xf>
    <xf numFmtId="42" fontId="3" fillId="0" borderId="15" xfId="1" applyFont="1" applyFill="1" applyBorder="1" applyAlignment="1" applyProtection="1">
      <alignment horizontal="left" vertical="center" shrinkToFit="1"/>
    </xf>
    <xf numFmtId="0" fontId="3" fillId="0" borderId="16" xfId="1" quotePrefix="1" applyNumberFormat="1" applyFont="1" applyFill="1" applyBorder="1" applyAlignment="1" applyProtection="1">
      <alignment horizontal="left" vertical="center" shrinkToFit="1"/>
    </xf>
    <xf numFmtId="177" fontId="3" fillId="0" borderId="16" xfId="0" quotePrefix="1" applyNumberFormat="1" applyFont="1" applyFill="1" applyBorder="1" applyAlignment="1" applyProtection="1">
      <alignment horizontal="left" vertical="center" shrinkToFit="1"/>
    </xf>
    <xf numFmtId="178" fontId="3" fillId="0" borderId="20" xfId="0" applyNumberFormat="1" applyFont="1" applyFill="1" applyBorder="1" applyAlignment="1" applyProtection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0" fillId="0" borderId="27" xfId="0" applyFont="1" applyBorder="1" applyAlignment="1" applyProtection="1">
      <alignment horizontal="left" vertical="center" shrinkToFit="1"/>
    </xf>
    <xf numFmtId="0" fontId="10" fillId="0" borderId="25" xfId="0" applyFont="1" applyBorder="1" applyAlignment="1" applyProtection="1">
      <alignment horizontal="left" vertical="center" shrinkToFit="1"/>
    </xf>
    <xf numFmtId="0" fontId="10" fillId="0" borderId="26" xfId="0" applyFont="1" applyBorder="1" applyAlignment="1" applyProtection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42" xfId="0" quotePrefix="1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43" xfId="0" applyFont="1" applyBorder="1" applyAlignment="1" applyProtection="1">
      <alignment horizontal="left" vertical="center" shrinkToFit="1"/>
    </xf>
    <xf numFmtId="0" fontId="3" fillId="0" borderId="12" xfId="0" quotePrefix="1" applyFont="1" applyBorder="1" applyAlignment="1" applyProtection="1">
      <alignment horizontal="left" vertic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3" fillId="0" borderId="14" xfId="0" quotePrefix="1" applyFont="1" applyBorder="1" applyAlignment="1" applyProtection="1">
      <alignment horizontal="left" vertical="center" shrinkToFit="1"/>
    </xf>
    <xf numFmtId="0" fontId="3" fillId="0" borderId="24" xfId="0" quotePrefix="1" applyFont="1" applyBorder="1" applyAlignment="1" applyProtection="1">
      <alignment horizontal="left" vertical="center" shrinkToFit="1"/>
    </xf>
    <xf numFmtId="0" fontId="15" fillId="0" borderId="0" xfId="3" applyFont="1" applyAlignment="1">
      <alignment horizontal="center" vertical="center"/>
    </xf>
    <xf numFmtId="0" fontId="1" fillId="0" borderId="0" xfId="4">
      <alignment vertical="center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19" fillId="0" borderId="0" xfId="4" applyFont="1">
      <alignment vertical="center"/>
    </xf>
    <xf numFmtId="0" fontId="18" fillId="0" borderId="44" xfId="3" applyFont="1" applyBorder="1" applyAlignment="1">
      <alignment horizontal="center" vertical="center" shrinkToFit="1"/>
    </xf>
    <xf numFmtId="0" fontId="18" fillId="0" borderId="45" xfId="4" applyFont="1" applyBorder="1" applyAlignment="1">
      <alignment horizontal="center" vertical="center" shrinkToFit="1"/>
    </xf>
    <xf numFmtId="0" fontId="18" fillId="0" borderId="45" xfId="3" applyFont="1" applyBorder="1" applyAlignment="1">
      <alignment horizontal="center" vertical="center" shrinkToFit="1"/>
    </xf>
    <xf numFmtId="0" fontId="18" fillId="0" borderId="46" xfId="3" applyFont="1" applyBorder="1" applyAlignment="1">
      <alignment horizontal="center" vertical="center" shrinkToFit="1"/>
    </xf>
    <xf numFmtId="0" fontId="19" fillId="0" borderId="47" xfId="3" applyFont="1" applyBorder="1" applyAlignment="1">
      <alignment horizontal="center" vertical="center" shrinkToFit="1"/>
    </xf>
    <xf numFmtId="0" fontId="19" fillId="0" borderId="9" xfId="4" applyFont="1" applyFill="1" applyBorder="1" applyAlignment="1">
      <alignment horizontal="center" vertical="center" shrinkToFit="1"/>
    </xf>
    <xf numFmtId="0" fontId="19" fillId="0" borderId="9" xfId="3" applyFont="1" applyBorder="1" applyAlignment="1">
      <alignment horizontal="center" vertical="center" shrinkToFit="1"/>
    </xf>
    <xf numFmtId="0" fontId="20" fillId="0" borderId="9" xfId="4" quotePrefix="1" applyFont="1" applyBorder="1" applyAlignment="1">
      <alignment horizontal="center" vertical="center" shrinkToFit="1"/>
    </xf>
    <xf numFmtId="0" fontId="20" fillId="0" borderId="9" xfId="4" applyFont="1" applyBorder="1" applyAlignment="1">
      <alignment horizontal="center" vertical="center" shrinkToFit="1"/>
    </xf>
    <xf numFmtId="0" fontId="19" fillId="0" borderId="9" xfId="4" applyFont="1" applyBorder="1" applyAlignment="1">
      <alignment horizontal="center" vertical="center" shrinkToFit="1"/>
    </xf>
    <xf numFmtId="0" fontId="19" fillId="0" borderId="9" xfId="3" quotePrefix="1" applyFont="1" applyFill="1" applyBorder="1" applyAlignment="1">
      <alignment horizontal="center" vertical="center" shrinkToFit="1"/>
    </xf>
    <xf numFmtId="0" fontId="19" fillId="0" borderId="48" xfId="3" applyFont="1" applyFill="1" applyBorder="1" applyAlignment="1">
      <alignment horizontal="center" vertical="center" shrinkToFit="1"/>
    </xf>
    <xf numFmtId="0" fontId="19" fillId="0" borderId="9" xfId="4" quotePrefix="1" applyFont="1" applyBorder="1" applyAlignment="1">
      <alignment horizontal="center" vertical="center" shrinkToFit="1"/>
    </xf>
    <xf numFmtId="0" fontId="19" fillId="0" borderId="49" xfId="3" applyFont="1" applyBorder="1" applyAlignment="1">
      <alignment horizontal="center" vertical="center" shrinkToFit="1"/>
    </xf>
    <xf numFmtId="0" fontId="19" fillId="0" borderId="50" xfId="4" applyFont="1" applyFill="1" applyBorder="1" applyAlignment="1">
      <alignment horizontal="center" vertical="center" shrinkToFit="1"/>
    </xf>
    <xf numFmtId="0" fontId="19" fillId="0" borderId="50" xfId="4" applyFont="1" applyBorder="1" applyAlignment="1">
      <alignment horizontal="center" vertical="center" shrinkToFit="1"/>
    </xf>
    <xf numFmtId="0" fontId="19" fillId="0" borderId="50" xfId="4" quotePrefix="1" applyFont="1" applyBorder="1" applyAlignment="1">
      <alignment horizontal="center" vertical="center" shrinkToFit="1"/>
    </xf>
    <xf numFmtId="0" fontId="19" fillId="0" borderId="50" xfId="3" applyFont="1" applyFill="1" applyBorder="1" applyAlignment="1">
      <alignment horizontal="center" vertical="center" shrinkToFit="1"/>
    </xf>
    <xf numFmtId="0" fontId="19" fillId="0" borderId="51" xfId="3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1" fillId="0" borderId="0" xfId="4" applyAlignment="1">
      <alignment vertical="center" shrinkToFit="1"/>
    </xf>
    <xf numFmtId="0" fontId="1" fillId="0" borderId="0" xfId="4" applyAlignment="1">
      <alignment horizontal="center" vertical="center"/>
    </xf>
    <xf numFmtId="2" fontId="3" fillId="0" borderId="11" xfId="0" applyNumberFormat="1" applyFont="1" applyBorder="1" applyAlignment="1" applyProtection="1">
      <alignment horizontal="left" vertical="center" shrinkToFit="1"/>
    </xf>
  </cellXfs>
  <cellStyles count="5">
    <cellStyle name="통화 [0]" xfId="1" builtinId="7"/>
    <cellStyle name="표준" xfId="0" builtinId="0"/>
    <cellStyle name="표준 2" xfId="2"/>
    <cellStyle name="표준 3" xfId="4"/>
    <cellStyle name="표준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4.xml"/><Relationship Id="rId117" Type="http://schemas.openxmlformats.org/officeDocument/2006/relationships/externalLink" Target="externalLinks/externalLink105.xml"/><Relationship Id="rId21" Type="http://schemas.openxmlformats.org/officeDocument/2006/relationships/externalLink" Target="externalLinks/externalLink9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84" Type="http://schemas.openxmlformats.org/officeDocument/2006/relationships/externalLink" Target="externalLinks/externalLink72.xml"/><Relationship Id="rId89" Type="http://schemas.openxmlformats.org/officeDocument/2006/relationships/externalLink" Target="externalLinks/externalLink77.xml"/><Relationship Id="rId112" Type="http://schemas.openxmlformats.org/officeDocument/2006/relationships/externalLink" Target="externalLinks/externalLink100.xml"/><Relationship Id="rId16" Type="http://schemas.openxmlformats.org/officeDocument/2006/relationships/externalLink" Target="externalLinks/externalLink4.xml"/><Relationship Id="rId107" Type="http://schemas.openxmlformats.org/officeDocument/2006/relationships/externalLink" Target="externalLinks/externalLink95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74" Type="http://schemas.openxmlformats.org/officeDocument/2006/relationships/externalLink" Target="externalLinks/externalLink62.xml"/><Relationship Id="rId79" Type="http://schemas.openxmlformats.org/officeDocument/2006/relationships/externalLink" Target="externalLinks/externalLink67.xml"/><Relationship Id="rId102" Type="http://schemas.openxmlformats.org/officeDocument/2006/relationships/externalLink" Target="externalLinks/externalLink90.xml"/><Relationship Id="rId123" Type="http://schemas.openxmlformats.org/officeDocument/2006/relationships/externalLink" Target="externalLinks/externalLink11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8.xml"/><Relationship Id="rId95" Type="http://schemas.openxmlformats.org/officeDocument/2006/relationships/externalLink" Target="externalLinks/externalLink83.xml"/><Relationship Id="rId1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externalLink" Target="externalLinks/externalLink65.xml"/><Relationship Id="rId100" Type="http://schemas.openxmlformats.org/officeDocument/2006/relationships/externalLink" Target="externalLinks/externalLink88.xml"/><Relationship Id="rId105" Type="http://schemas.openxmlformats.org/officeDocument/2006/relationships/externalLink" Target="externalLinks/externalLink93.xml"/><Relationship Id="rId113" Type="http://schemas.openxmlformats.org/officeDocument/2006/relationships/externalLink" Target="externalLinks/externalLink101.xml"/><Relationship Id="rId118" Type="http://schemas.openxmlformats.org/officeDocument/2006/relationships/externalLink" Target="externalLinks/externalLink106.xml"/><Relationship Id="rId12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externalLink" Target="externalLinks/externalLink68.xml"/><Relationship Id="rId85" Type="http://schemas.openxmlformats.org/officeDocument/2006/relationships/externalLink" Target="externalLinks/externalLink73.xml"/><Relationship Id="rId93" Type="http://schemas.openxmlformats.org/officeDocument/2006/relationships/externalLink" Target="externalLinks/externalLink81.xml"/><Relationship Id="rId98" Type="http://schemas.openxmlformats.org/officeDocument/2006/relationships/externalLink" Target="externalLinks/externalLink86.xml"/><Relationship Id="rId121" Type="http://schemas.openxmlformats.org/officeDocument/2006/relationships/externalLink" Target="externalLinks/externalLink10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1.xml"/><Relationship Id="rId108" Type="http://schemas.openxmlformats.org/officeDocument/2006/relationships/externalLink" Target="externalLinks/externalLink96.xml"/><Relationship Id="rId116" Type="http://schemas.openxmlformats.org/officeDocument/2006/relationships/externalLink" Target="externalLinks/externalLink104.xml"/><Relationship Id="rId124" Type="http://schemas.openxmlformats.org/officeDocument/2006/relationships/theme" Target="theme/theme1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83" Type="http://schemas.openxmlformats.org/officeDocument/2006/relationships/externalLink" Target="externalLinks/externalLink71.xml"/><Relationship Id="rId88" Type="http://schemas.openxmlformats.org/officeDocument/2006/relationships/externalLink" Target="externalLinks/externalLink76.xml"/><Relationship Id="rId91" Type="http://schemas.openxmlformats.org/officeDocument/2006/relationships/externalLink" Target="externalLinks/externalLink79.xml"/><Relationship Id="rId96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9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Relationship Id="rId106" Type="http://schemas.openxmlformats.org/officeDocument/2006/relationships/externalLink" Target="externalLinks/externalLink94.xml"/><Relationship Id="rId114" Type="http://schemas.openxmlformats.org/officeDocument/2006/relationships/externalLink" Target="externalLinks/externalLink102.xml"/><Relationship Id="rId119" Type="http://schemas.openxmlformats.org/officeDocument/2006/relationships/externalLink" Target="externalLinks/externalLink107.xml"/><Relationship Id="rId12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externalLink" Target="externalLinks/externalLink66.xml"/><Relationship Id="rId81" Type="http://schemas.openxmlformats.org/officeDocument/2006/relationships/externalLink" Target="externalLinks/externalLink69.xml"/><Relationship Id="rId86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82.xml"/><Relationship Id="rId99" Type="http://schemas.openxmlformats.org/officeDocument/2006/relationships/externalLink" Target="externalLinks/externalLink87.xml"/><Relationship Id="rId101" Type="http://schemas.openxmlformats.org/officeDocument/2006/relationships/externalLink" Target="externalLinks/externalLink89.xml"/><Relationship Id="rId122" Type="http://schemas.openxmlformats.org/officeDocument/2006/relationships/externalLink" Target="externalLinks/externalLink1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9" Type="http://schemas.openxmlformats.org/officeDocument/2006/relationships/externalLink" Target="externalLinks/externalLink27.xml"/><Relationship Id="rId109" Type="http://schemas.openxmlformats.org/officeDocument/2006/relationships/externalLink" Target="externalLinks/externalLink97.xml"/><Relationship Id="rId34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76" Type="http://schemas.openxmlformats.org/officeDocument/2006/relationships/externalLink" Target="externalLinks/externalLink64.xml"/><Relationship Id="rId97" Type="http://schemas.openxmlformats.org/officeDocument/2006/relationships/externalLink" Target="externalLinks/externalLink85.xml"/><Relationship Id="rId104" Type="http://schemas.openxmlformats.org/officeDocument/2006/relationships/externalLink" Target="externalLinks/externalLink92.xml"/><Relationship Id="rId120" Type="http://schemas.openxmlformats.org/officeDocument/2006/relationships/externalLink" Target="externalLinks/externalLink108.xml"/><Relationship Id="rId125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92" Type="http://schemas.openxmlformats.org/officeDocument/2006/relationships/externalLink" Target="externalLinks/externalLink8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7.xml"/><Relationship Id="rId24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66" Type="http://schemas.openxmlformats.org/officeDocument/2006/relationships/externalLink" Target="externalLinks/externalLink54.xml"/><Relationship Id="rId87" Type="http://schemas.openxmlformats.org/officeDocument/2006/relationships/externalLink" Target="externalLinks/externalLink75.xml"/><Relationship Id="rId110" Type="http://schemas.openxmlformats.org/officeDocument/2006/relationships/externalLink" Target="externalLinks/externalLink98.xml"/><Relationship Id="rId115" Type="http://schemas.openxmlformats.org/officeDocument/2006/relationships/externalLink" Target="externalLinks/externalLink103.xml"/><Relationship Id="rId61" Type="http://schemas.openxmlformats.org/officeDocument/2006/relationships/externalLink" Target="externalLinks/externalLink49.xml"/><Relationship Id="rId82" Type="http://schemas.openxmlformats.org/officeDocument/2006/relationships/externalLink" Target="externalLinks/externalLink7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1&#54617;&#45380;&#48512;/&#45224;&#51473;1&#54617;&#45380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1&#54617;&#45380;&#48512;/&#50668;&#51473;1&#54617;&#45380;800m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50668;&#52488;5&#54617;&#45380;&#48512;\&#50668;&#52488;5&#54617;&#45380;800m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50668;&#52488;5&#54617;&#45380;&#48512;\&#50668;&#52488;5&#54617;&#45380;&#54596;&#46300;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45224;&#52488;6&#54617;&#45380;&#48512;\&#45224;&#52488;6&#54617;&#45380;100m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45224;&#52488;6&#54617;&#45380;&#48512;\&#45224;&#52488;6&#54617;&#45380;200m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45224;&#52488;6&#54617;&#45380;&#48512;\&#45224;&#52488;6&#54617;&#45380;800m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45224;&#52488;6&#54617;&#45380;&#48512;\&#45224;&#52488;6&#54617;&#45380;&#54596;&#46300;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45224;&#52488;4x100mR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50668;&#52488;6&#54617;&#45380;&#48512;\&#50668;&#52488;6&#54617;&#45380;100m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50668;&#52488;6&#54617;&#45380;&#48512;\&#50668;&#52488;6&#54617;&#45380;200m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50668;&#52488;6&#54617;&#45380;&#48512;\&#50668;&#52488;6&#54617;&#45380;800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1&#54617;&#45380;&#48512;/&#50668;&#51473;1&#54617;&#45380;1500m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50668;&#52488;6&#54617;&#45380;&#48512;\&#50668;&#52488;6&#54617;&#45380;&#54596;&#46300;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2/&#50668;&#52488;4x100m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1&#54617;&#45380;&#48512;/&#50668;&#51473;1&#54617;&#45380;&#54596;&#4630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2&#54617;&#45380;&#48512;/&#45224;&#51473;2&#54617;&#45380;1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2&#54617;&#45380;&#48512;/&#45224;&#51473;2&#54617;&#45380;2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2&#54617;&#45380;&#48512;/&#45224;&#51473;2&#54617;&#45380;4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2&#54617;&#45380;&#48512;/&#45224;&#51473;2&#54617;&#45380;8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2&#54617;&#45380;&#48512;/&#45224;&#51473;2&#54617;&#45380;30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2&#54617;&#45380;&#48512;/&#45224;&#51473;2&#54617;&#45380;&#54596;&#4630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2&#54617;&#45380;&#48512;/&#50668;&#51473;2&#54617;&#45380;100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1&#54617;&#45380;&#48512;/&#45224;&#51473;1&#54617;&#45380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2&#54617;&#45380;&#48512;/&#50668;&#51473;2&#54617;&#45380;200m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2&#54617;&#45380;&#48512;/&#50668;&#51473;2&#54617;&#45380;400m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2&#54617;&#45380;&#48512;/&#50668;&#51473;2&#54617;&#45380;800m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2&#54617;&#45380;&#48512;/&#50668;&#51473;2&#54617;&#45380;30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2&#54617;&#45380;&#48512;/&#50668;&#51473;2&#54617;&#45380;&#54596;&#4630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3&#54617;&#45380;&#48512;/&#45224;&#51473;3&#54617;&#45380;1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3&#54617;&#45380;&#48512;/&#45224;&#51473;3&#54617;&#45380;200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3&#54617;&#45380;&#48512;/&#45224;&#51473;3&#54617;&#45380;4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3&#54617;&#45380;&#48512;/&#45224;&#51473;3&#54617;&#45380;8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3&#54617;&#45380;&#48512;/&#45224;&#51473;3&#54617;&#45380;15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1&#54617;&#45380;&#48512;/&#45224;&#51473;1&#54617;&#45380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3&#54617;&#45380;&#48512;/&#45224;&#51473;3&#54617;&#45380;3000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3&#54617;&#45380;&#48512;/&#45224;&#51473;3&#54617;&#45380;110mH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3&#54617;&#45380;&#48512;/&#45224;&#51473;3&#54617;&#45380;&#54596;&#4630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3&#54617;&#45380;&#48512;/&#50668;&#51473;3&#54617;&#45380;1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3&#54617;&#45380;&#48512;/&#50668;&#51473;3&#54617;&#45380;2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3&#54617;&#45380;&#48512;/&#50668;&#51473;3&#54617;&#45380;4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3&#54617;&#45380;&#48512;/&#50668;&#51473;3&#54617;&#45380;800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3&#54617;&#45380;&#48512;/&#50668;&#51473;3&#54617;&#45380;1500m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3&#54617;&#45380;&#48512;/&#50668;&#51473;3&#54617;&#45380;3000m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3&#54617;&#45380;&#48512;/&#50668;&#51473;3&#54617;&#45380;100m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1&#54617;&#45380;&#48512;/&#45224;&#51473;1&#54617;&#45380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3&#54617;&#45380;&#48512;/&#50668;&#51473;3&#54617;&#45380;&#54596;&#4630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4x100mR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4x400mR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4x100mR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4x400mR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1&#54617;&#45380;&#48512;/&#45224;&#44256;1&#54617;&#45380;1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1&#54617;&#45380;&#48512;/&#45224;&#44256;1&#54617;&#45380;2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1&#54617;&#45380;&#48512;/&#45224;&#44256;1&#54617;&#45380;4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1&#54617;&#45380;&#48512;/&#45224;&#44256;1&#54617;&#45380;8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1&#54617;&#45380;&#48512;/&#45224;&#44256;1&#54617;&#45380;50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1&#54617;&#45380;&#48512;/&#45224;&#51473;1&#54617;&#45380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1&#54617;&#45380;&#48512;/&#45224;&#44256;1&#54617;&#45380;110mH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1&#54617;&#45380;&#48512;/&#45224;&#44256;1&#54617;&#45380;&#54596;&#46300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1&#54617;&#45380;&#48512;/&#50668;&#44256;1&#54617;&#45380;100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1&#54617;&#45380;&#48512;/&#50668;&#44256;1&#54617;&#45380;200m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1&#54617;&#45380;&#48512;/&#50668;&#44256;1&#54617;&#45380;400m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1&#54617;&#45380;&#48512;/&#50668;&#44256;1&#54617;&#45380;800m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1&#54617;&#45380;&#48512;/&#50668;&#44256;1&#54617;&#45380;5000m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1&#54617;&#45380;&#48512;/&#50668;&#44256;1&#54617;&#45380;100mH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1&#54617;&#45380;&#48512;/&#50668;&#44256;1&#54617;&#45380;&#54596;&#46300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1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1&#54617;&#45380;&#48512;/&#45224;&#51473;1&#54617;&#45380;&#54596;&#46300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2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4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800m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1500m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5000m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110mH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400mH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3000mSC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2&#54617;&#45380;&#48512;/&#45224;&#44256;2&#54617;&#45380;&#54596;&#46300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2&#54617;&#45380;&#48512;/&#50668;&#44256;2&#54617;&#45380;100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1&#54617;&#45380;&#48512;/&#50668;&#51473;1&#54617;&#45380;100m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2&#54617;&#45380;&#48512;/&#50668;&#44256;2&#54617;&#45380;200m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2&#54617;&#45380;&#48512;/&#50668;&#44256;2&#54617;&#45380;400m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2&#54617;&#45380;&#48512;/&#50668;&#44256;2&#54617;&#45380;800m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2&#54617;&#45380;&#48512;/&#50668;&#44256;2&#54617;&#45380;1500m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2&#54617;&#45380;&#48512;/&#50668;&#44256;2&#54617;&#45380;5000m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2&#54617;&#45380;&#48512;/&#50668;&#44256;2&#54617;&#45380;400mH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2&#54617;&#45380;&#48512;/&#50668;&#44256;2&#54617;&#45380;&#54596;&#46300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3&#54617;&#45380;&#48512;/&#45224;&#44256;3&#54617;&#45380;100m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3&#54617;&#45380;&#48512;/&#45224;&#44256;3&#54617;&#45380;200m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3&#54617;&#45380;&#48512;/&#45224;&#44256;3&#54617;&#45380;400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1&#54617;&#45380;&#48512;/&#50668;&#51473;1&#54617;&#45380;200m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3&#54617;&#45380;&#48512;/&#45224;&#44256;3&#54617;&#45380;800m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3&#54617;&#45380;&#48512;/&#45224;&#44256;3&#54617;&#45380;1500m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3&#54617;&#45380;&#48512;/&#45224;&#44256;3&#54617;&#45380;5000m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3&#54617;&#45380;&#48512;/&#45224;&#44256;3&#54617;&#45380;3000mSC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3&#54617;&#45380;&#48512;/&#45224;&#44256;3&#54617;&#45380;&#54596;&#46300;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4x100mR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4x400mR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3&#54617;&#45380;&#48512;/&#50668;&#44256;3&#54617;&#45380;100m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3&#54617;&#45380;&#48512;/&#50668;&#44256;3&#54617;&#45380;800m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3&#54617;&#45380;&#48512;/&#50668;&#44256;3&#54617;&#45380;1500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1&#54617;&#45380;&#48512;/&#50668;&#51473;1&#54617;&#45380;400m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3&#54617;&#45380;&#48512;/&#50668;&#44256;3&#54617;&#45380;&#54596;&#46300;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4x400mR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45224;&#52488;4&#54617;&#45380;&#48512;\&#45224;&#52488;4&#54617;&#45380;80m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50668;&#52488;4&#54617;&#45380;&#48512;\&#50668;&#52488;4&#54617;&#45380;80m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45224;&#52488;5&#54617;&#45380;&#48512;\&#45224;&#52488;5&#54617;&#45380;100m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45224;&#52488;5&#54617;&#45380;&#48512;\&#45224;&#52488;5&#54617;&#45380;200m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45224;&#52488;5&#54617;&#45380;&#48512;\&#45224;&#52488;5&#54617;&#45380;800m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45224;&#52488;5&#54617;&#45380;&#48512;\&#45224;&#52488;5&#54617;&#45380;&#54596;&#46300;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50668;&#52488;5&#54617;&#45380;&#48512;\&#50668;&#52488;5&#54617;&#45380;100m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L4IP1RR2\&#52488;&#46321;&#54617;&#44368;&#48512;2\&#50668;&#52488;5&#54617;&#45380;&#48512;\&#50668;&#52488;5&#54617;&#45380;20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-0.7</v>
          </cell>
        </row>
        <row r="11">
          <cell r="C11" t="str">
            <v>곽의찬</v>
          </cell>
          <cell r="E11" t="str">
            <v>월배중</v>
          </cell>
          <cell r="F11" t="str">
            <v>11.66</v>
          </cell>
        </row>
        <row r="12">
          <cell r="C12" t="str">
            <v>최은총</v>
          </cell>
          <cell r="E12" t="str">
            <v>대구체육중</v>
          </cell>
          <cell r="F12" t="str">
            <v>11.84</v>
          </cell>
        </row>
        <row r="13">
          <cell r="C13" t="str">
            <v>김민제</v>
          </cell>
          <cell r="E13" t="str">
            <v>거제중앙중</v>
          </cell>
          <cell r="F13" t="str">
            <v>12.00</v>
          </cell>
        </row>
        <row r="14">
          <cell r="C14" t="str">
            <v>김동진</v>
          </cell>
          <cell r="E14" t="str">
            <v>월배중</v>
          </cell>
          <cell r="F14" t="str">
            <v>12.05</v>
          </cell>
        </row>
        <row r="15">
          <cell r="C15" t="str">
            <v>하태훈</v>
          </cell>
          <cell r="E15" t="str">
            <v>진해냉천중</v>
          </cell>
          <cell r="F15" t="str">
            <v>12.16</v>
          </cell>
        </row>
        <row r="16">
          <cell r="C16" t="str">
            <v>조찬호</v>
          </cell>
          <cell r="E16" t="str">
            <v>울산중</v>
          </cell>
          <cell r="F16" t="str">
            <v>12.40</v>
          </cell>
        </row>
        <row r="17">
          <cell r="C17" t="str">
            <v>박재홍</v>
          </cell>
          <cell r="E17" t="str">
            <v>경기부천부곡중</v>
          </cell>
          <cell r="F17" t="str">
            <v>12.44</v>
          </cell>
        </row>
        <row r="18">
          <cell r="C18" t="str">
            <v>김영한</v>
          </cell>
          <cell r="E18" t="str">
            <v>논산중</v>
          </cell>
          <cell r="F18" t="str">
            <v>12.51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손현지</v>
          </cell>
          <cell r="E11" t="str">
            <v>경기체육중</v>
          </cell>
          <cell r="F11" t="str">
            <v>2:25.93</v>
          </cell>
        </row>
        <row r="12">
          <cell r="C12" t="str">
            <v>조예서</v>
          </cell>
          <cell r="E12" t="str">
            <v>경기부천여자중</v>
          </cell>
          <cell r="F12" t="str">
            <v>2:25.97</v>
          </cell>
        </row>
        <row r="13">
          <cell r="C13" t="str">
            <v>이민경</v>
          </cell>
          <cell r="E13" t="str">
            <v>경기송운중</v>
          </cell>
          <cell r="F13" t="str">
            <v>2:27.31</v>
          </cell>
        </row>
        <row r="14">
          <cell r="C14" t="str">
            <v>박예담</v>
          </cell>
          <cell r="E14" t="str">
            <v>부원여자중</v>
          </cell>
          <cell r="F14" t="str">
            <v>2:28.26</v>
          </cell>
        </row>
        <row r="15">
          <cell r="C15" t="str">
            <v>박지빈</v>
          </cell>
          <cell r="E15" t="str">
            <v>경기철산중</v>
          </cell>
          <cell r="F15" t="str">
            <v>2:32.97</v>
          </cell>
        </row>
        <row r="16">
          <cell r="C16" t="str">
            <v>하경은</v>
          </cell>
          <cell r="E16" t="str">
            <v>다산중</v>
          </cell>
          <cell r="F16" t="str">
            <v>2:34.14</v>
          </cell>
        </row>
        <row r="17">
          <cell r="C17" t="str">
            <v>나혜린</v>
          </cell>
          <cell r="E17" t="str">
            <v>장항중</v>
          </cell>
          <cell r="F17" t="str">
            <v>2:38.55</v>
          </cell>
        </row>
        <row r="18">
          <cell r="C18" t="str">
            <v>박리우</v>
          </cell>
          <cell r="E18" t="str">
            <v>화천중</v>
          </cell>
          <cell r="F18" t="str">
            <v>2:40.55</v>
          </cell>
        </row>
      </sheetData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결승기록지"/>
    </sheetNames>
    <sheetDataSet>
      <sheetData sheetId="0" refreshError="1"/>
      <sheetData sheetId="1">
        <row r="11">
          <cell r="C11" t="str">
            <v>조재원</v>
          </cell>
          <cell r="E11" t="str">
            <v>충남홍남초</v>
          </cell>
          <cell r="F11" t="str">
            <v>2:33.43</v>
          </cell>
        </row>
        <row r="12">
          <cell r="C12" t="str">
            <v>윤지영</v>
          </cell>
          <cell r="E12" t="str">
            <v>경기전곡초</v>
          </cell>
          <cell r="F12" t="str">
            <v>2:33.83</v>
          </cell>
        </row>
        <row r="13">
          <cell r="C13" t="str">
            <v>황지나</v>
          </cell>
          <cell r="E13" t="str">
            <v>충남태안초</v>
          </cell>
          <cell r="F13" t="str">
            <v>2:39.17</v>
          </cell>
        </row>
        <row r="14">
          <cell r="C14" t="str">
            <v>최지우</v>
          </cell>
          <cell r="E14" t="str">
            <v>구례중앙초</v>
          </cell>
          <cell r="F14" t="str">
            <v>2:42.05</v>
          </cell>
        </row>
        <row r="15">
          <cell r="C15" t="str">
            <v>김민서</v>
          </cell>
          <cell r="E15" t="str">
            <v>경기전곡초</v>
          </cell>
          <cell r="F15" t="str">
            <v>2:42.42</v>
          </cell>
        </row>
        <row r="16">
          <cell r="C16" t="str">
            <v>박시연</v>
          </cell>
          <cell r="E16" t="str">
            <v>문원초</v>
          </cell>
          <cell r="F16" t="str">
            <v>2:42.93</v>
          </cell>
        </row>
        <row r="17">
          <cell r="C17" t="str">
            <v>김은정</v>
          </cell>
          <cell r="E17" t="str">
            <v>청통초</v>
          </cell>
          <cell r="F17" t="str">
            <v>2:46.92</v>
          </cell>
        </row>
        <row r="18">
          <cell r="C18" t="str">
            <v>김보경</v>
          </cell>
          <cell r="E18" t="str">
            <v>충남태안초</v>
          </cell>
          <cell r="F18" t="str">
            <v>2:47.73</v>
          </cell>
        </row>
      </sheetData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오미래</v>
          </cell>
          <cell r="E11" t="str">
            <v>서울강신초</v>
          </cell>
          <cell r="F11" t="str">
            <v>1.10</v>
          </cell>
        </row>
        <row r="12">
          <cell r="C12" t="str">
            <v>김희강</v>
          </cell>
          <cell r="E12" t="str">
            <v>서울중동초</v>
          </cell>
          <cell r="F12" t="str">
            <v>1.00</v>
          </cell>
        </row>
      </sheetData>
      <sheetData sheetId="1">
        <row r="11">
          <cell r="C11" t="str">
            <v>박시연</v>
          </cell>
          <cell r="E11" t="str">
            <v>경기금정초</v>
          </cell>
          <cell r="F11" t="str">
            <v>4.06</v>
          </cell>
          <cell r="G11" t="str">
            <v>0.1</v>
          </cell>
        </row>
        <row r="12">
          <cell r="C12" t="str">
            <v>구미소</v>
          </cell>
          <cell r="E12" t="str">
            <v>울산농서초</v>
          </cell>
          <cell r="F12" t="str">
            <v>4.00</v>
          </cell>
          <cell r="G12" t="str">
            <v>1.2</v>
          </cell>
        </row>
        <row r="13">
          <cell r="C13" t="str">
            <v>김서율</v>
          </cell>
          <cell r="E13" t="str">
            <v>문원초</v>
          </cell>
          <cell r="F13" t="str">
            <v>3.95</v>
          </cell>
          <cell r="G13" t="str">
            <v>-0.1</v>
          </cell>
        </row>
        <row r="14">
          <cell r="C14" t="str">
            <v>이래현</v>
          </cell>
          <cell r="E14" t="str">
            <v>경기현일초</v>
          </cell>
          <cell r="F14" t="str">
            <v>3.81</v>
          </cell>
          <cell r="G14" t="str">
            <v>0.3</v>
          </cell>
        </row>
        <row r="15">
          <cell r="C15" t="str">
            <v>신현진</v>
          </cell>
          <cell r="E15" t="str">
            <v>경기현일초</v>
          </cell>
          <cell r="F15" t="str">
            <v>3.77</v>
          </cell>
          <cell r="G15" t="str">
            <v>0.2</v>
          </cell>
        </row>
        <row r="16">
          <cell r="C16" t="str">
            <v>이영현</v>
          </cell>
          <cell r="E16" t="str">
            <v>경기용마초</v>
          </cell>
          <cell r="F16" t="str">
            <v>3.52</v>
          </cell>
          <cell r="G16" t="str">
            <v>1.2</v>
          </cell>
        </row>
        <row r="17">
          <cell r="C17" t="str">
            <v>이수연</v>
          </cell>
          <cell r="E17" t="str">
            <v>부평남초</v>
          </cell>
          <cell r="F17" t="str">
            <v>3.47</v>
          </cell>
          <cell r="G17" t="str">
            <v>-0.2</v>
          </cell>
        </row>
      </sheetData>
      <sheetData sheetId="2">
        <row r="11">
          <cell r="C11" t="str">
            <v>김고은</v>
          </cell>
          <cell r="E11" t="str">
            <v>경북도봉초</v>
          </cell>
          <cell r="F11" t="str">
            <v>8.77</v>
          </cell>
        </row>
        <row r="12">
          <cell r="C12" t="str">
            <v>최연정</v>
          </cell>
          <cell r="E12" t="str">
            <v>인천일신초</v>
          </cell>
          <cell r="F12" t="str">
            <v>8.38</v>
          </cell>
        </row>
        <row r="13">
          <cell r="C13" t="str">
            <v>조원주</v>
          </cell>
          <cell r="E13" t="str">
            <v>충남양신초</v>
          </cell>
          <cell r="F13" t="str">
            <v>6.81</v>
          </cell>
        </row>
        <row r="14">
          <cell r="C14" t="str">
            <v>박지현</v>
          </cell>
          <cell r="E14" t="str">
            <v>경기광명초</v>
          </cell>
          <cell r="F14" t="str">
            <v>4.70</v>
          </cell>
        </row>
      </sheetData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-0.7</v>
          </cell>
        </row>
        <row r="11">
          <cell r="C11" t="str">
            <v>최명진</v>
          </cell>
          <cell r="E11" t="str">
            <v>전북이리초</v>
          </cell>
          <cell r="F11" t="str">
            <v>11.62DR</v>
          </cell>
        </row>
        <row r="12">
          <cell r="C12" t="str">
            <v>정병준</v>
          </cell>
          <cell r="E12" t="str">
            <v>경기전곡초</v>
          </cell>
          <cell r="F12" t="str">
            <v>12.55</v>
          </cell>
        </row>
        <row r="13">
          <cell r="C13" t="str">
            <v>서준혁</v>
          </cell>
          <cell r="E13" t="str">
            <v>연일형산초</v>
          </cell>
          <cell r="F13" t="str">
            <v>12.84</v>
          </cell>
        </row>
        <row r="14">
          <cell r="C14" t="str">
            <v>김모아</v>
          </cell>
          <cell r="E14" t="str">
            <v>전남해남서초</v>
          </cell>
          <cell r="F14" t="str">
            <v>13.05</v>
          </cell>
        </row>
        <row r="15">
          <cell r="C15" t="str">
            <v>김건우</v>
          </cell>
          <cell r="E15" t="str">
            <v>전북이리동산초</v>
          </cell>
          <cell r="F15" t="str">
            <v>13.09</v>
          </cell>
        </row>
        <row r="16">
          <cell r="C16" t="str">
            <v>김태성</v>
          </cell>
          <cell r="E16" t="str">
            <v>부평남초</v>
          </cell>
          <cell r="F16" t="str">
            <v>13.43</v>
          </cell>
        </row>
        <row r="17">
          <cell r="C17" t="str">
            <v>정광민</v>
          </cell>
          <cell r="E17" t="str">
            <v>경기광명초</v>
          </cell>
          <cell r="F17" t="str">
            <v>14.10</v>
          </cell>
        </row>
      </sheetData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-0.6</v>
          </cell>
        </row>
        <row r="11">
          <cell r="C11" t="str">
            <v>최명진</v>
          </cell>
          <cell r="E11" t="str">
            <v>전북이리초</v>
          </cell>
          <cell r="F11" t="str">
            <v>23.65DR</v>
          </cell>
        </row>
        <row r="12">
          <cell r="C12" t="str">
            <v>정병준</v>
          </cell>
          <cell r="E12" t="str">
            <v>경기전곡초</v>
          </cell>
          <cell r="F12" t="str">
            <v>25.33</v>
          </cell>
        </row>
        <row r="13">
          <cell r="C13" t="str">
            <v>김건우</v>
          </cell>
          <cell r="E13" t="str">
            <v>전북이리동산초</v>
          </cell>
          <cell r="F13" t="str">
            <v>26.36</v>
          </cell>
        </row>
        <row r="14">
          <cell r="C14" t="str">
            <v>김모아</v>
          </cell>
          <cell r="E14" t="str">
            <v>전남해남서초</v>
          </cell>
          <cell r="F14" t="str">
            <v>26.99</v>
          </cell>
        </row>
        <row r="15">
          <cell r="C15" t="str">
            <v>김태성</v>
          </cell>
          <cell r="E15" t="str">
            <v>부평남초</v>
          </cell>
          <cell r="F15" t="str">
            <v>27.10</v>
          </cell>
        </row>
        <row r="16">
          <cell r="C16" t="str">
            <v>최진혁</v>
          </cell>
          <cell r="E16" t="str">
            <v>울산남외초</v>
          </cell>
          <cell r="F16" t="str">
            <v>28.49</v>
          </cell>
        </row>
        <row r="17">
          <cell r="C17" t="str">
            <v>박성문</v>
          </cell>
          <cell r="E17" t="str">
            <v>충남문산초</v>
          </cell>
          <cell r="F17" t="str">
            <v>29.04</v>
          </cell>
        </row>
        <row r="18">
          <cell r="C18" t="str">
            <v>이세현</v>
          </cell>
          <cell r="E18" t="str">
            <v>울산농서초</v>
          </cell>
          <cell r="F18" t="str">
            <v>30.10</v>
          </cell>
        </row>
      </sheetData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양명석</v>
          </cell>
          <cell r="E11" t="str">
            <v>전북진안초</v>
          </cell>
          <cell r="F11" t="str">
            <v>2:20.38</v>
          </cell>
        </row>
        <row r="12">
          <cell r="C12" t="str">
            <v>박성문</v>
          </cell>
          <cell r="E12" t="str">
            <v>충남문산초</v>
          </cell>
          <cell r="F12" t="str">
            <v>2:21.42</v>
          </cell>
        </row>
        <row r="13">
          <cell r="C13" t="str">
            <v>박형도</v>
          </cell>
          <cell r="E13" t="str">
            <v>경기전곡초</v>
          </cell>
          <cell r="F13" t="str">
            <v>2:22.49</v>
          </cell>
        </row>
        <row r="14">
          <cell r="C14" t="str">
            <v>강대한</v>
          </cell>
          <cell r="E14" t="str">
            <v>경기전곡초</v>
          </cell>
          <cell r="F14" t="str">
            <v>2:24.19</v>
          </cell>
        </row>
        <row r="15">
          <cell r="C15" t="str">
            <v>장수빈</v>
          </cell>
          <cell r="E15" t="str">
            <v>충남홍남초</v>
          </cell>
          <cell r="F15" t="str">
            <v>2:28.73</v>
          </cell>
        </row>
        <row r="16">
          <cell r="C16" t="str">
            <v>정은찬</v>
          </cell>
          <cell r="E16" t="str">
            <v>충남당진원당초</v>
          </cell>
          <cell r="F16" t="str">
            <v>2:30.85</v>
          </cell>
        </row>
        <row r="17">
          <cell r="C17" t="str">
            <v>김석찬</v>
          </cell>
          <cell r="E17" t="str">
            <v>충남성환초</v>
          </cell>
          <cell r="F17" t="str">
            <v>2:31.78</v>
          </cell>
        </row>
        <row r="18">
          <cell r="C18" t="str">
            <v>김진홍</v>
          </cell>
          <cell r="E18" t="str">
            <v>충북영동초</v>
          </cell>
          <cell r="F18" t="str">
            <v>2:34.45</v>
          </cell>
        </row>
      </sheetData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김정현</v>
          </cell>
          <cell r="E11" t="str">
            <v>인천갑룡초</v>
          </cell>
          <cell r="F11" t="str">
            <v>1.56</v>
          </cell>
        </row>
        <row r="12">
          <cell r="C12" t="str">
            <v>이민찬</v>
          </cell>
          <cell r="E12" t="str">
            <v>경기신하초</v>
          </cell>
          <cell r="F12" t="str">
            <v>1.30</v>
          </cell>
        </row>
        <row r="13">
          <cell r="C13" t="str">
            <v>이상현</v>
          </cell>
          <cell r="E13" t="str">
            <v>서울강신초</v>
          </cell>
          <cell r="F13" t="str">
            <v>1.30</v>
          </cell>
        </row>
      </sheetData>
      <sheetData sheetId="1">
        <row r="11">
          <cell r="C11" t="str">
            <v>김정현</v>
          </cell>
          <cell r="E11" t="str">
            <v>인천갑룡초</v>
          </cell>
          <cell r="F11" t="str">
            <v>4.86</v>
          </cell>
          <cell r="G11" t="str">
            <v>-0.0</v>
          </cell>
        </row>
        <row r="12">
          <cell r="C12" t="str">
            <v>최진혁</v>
          </cell>
          <cell r="E12" t="str">
            <v>울산남외초</v>
          </cell>
          <cell r="F12" t="str">
            <v>4.71</v>
          </cell>
          <cell r="G12" t="str">
            <v>-0.1</v>
          </cell>
        </row>
        <row r="13">
          <cell r="C13" t="str">
            <v>고준희</v>
          </cell>
          <cell r="E13" t="str">
            <v>광양칠성초</v>
          </cell>
          <cell r="F13" t="str">
            <v>4.64</v>
          </cell>
          <cell r="G13" t="str">
            <v>-0.1</v>
          </cell>
        </row>
        <row r="14">
          <cell r="C14" t="str">
            <v>구태우</v>
          </cell>
          <cell r="E14" t="str">
            <v>경북벽진초</v>
          </cell>
          <cell r="F14" t="str">
            <v>4.54</v>
          </cell>
          <cell r="G14" t="str">
            <v>-1.3</v>
          </cell>
        </row>
        <row r="15">
          <cell r="C15" t="str">
            <v>임기민</v>
          </cell>
          <cell r="E15" t="str">
            <v>영덕야성초</v>
          </cell>
          <cell r="F15" t="str">
            <v>4.51</v>
          </cell>
          <cell r="G15" t="str">
            <v>1.3</v>
          </cell>
        </row>
        <row r="16">
          <cell r="C16" t="str">
            <v>이세현</v>
          </cell>
          <cell r="E16" t="str">
            <v>울산농서초</v>
          </cell>
          <cell r="F16" t="str">
            <v>4.43</v>
          </cell>
          <cell r="G16" t="str">
            <v>0.3</v>
          </cell>
        </row>
        <row r="17">
          <cell r="C17" t="str">
            <v>한인규</v>
          </cell>
          <cell r="E17" t="str">
            <v>경기신하초</v>
          </cell>
          <cell r="F17" t="str">
            <v>4.24</v>
          </cell>
          <cell r="G17" t="str">
            <v>-0.7</v>
          </cell>
        </row>
        <row r="18">
          <cell r="C18" t="str">
            <v>이민찬</v>
          </cell>
          <cell r="E18" t="str">
            <v>경기신하초</v>
          </cell>
          <cell r="F18" t="str">
            <v>4.16</v>
          </cell>
          <cell r="G18" t="str">
            <v>0.3</v>
          </cell>
        </row>
      </sheetData>
      <sheetData sheetId="2">
        <row r="11">
          <cell r="C11" t="str">
            <v>이정욱</v>
          </cell>
          <cell r="E11" t="str">
            <v>경북화산초</v>
          </cell>
          <cell r="F11" t="str">
            <v>14.62</v>
          </cell>
        </row>
        <row r="12">
          <cell r="C12" t="str">
            <v>최원석</v>
          </cell>
          <cell r="E12" t="str">
            <v>삼은초</v>
          </cell>
          <cell r="F12" t="str">
            <v>12.66</v>
          </cell>
        </row>
        <row r="13">
          <cell r="C13" t="str">
            <v>권민우</v>
          </cell>
          <cell r="E13" t="str">
            <v>충남성환초</v>
          </cell>
          <cell r="F13" t="str">
            <v>11.15</v>
          </cell>
        </row>
        <row r="14">
          <cell r="C14" t="str">
            <v>이상호</v>
          </cell>
          <cell r="E14" t="str">
            <v>충남홍남초</v>
          </cell>
          <cell r="F14" t="str">
            <v>10.78</v>
          </cell>
        </row>
        <row r="15">
          <cell r="C15" t="str">
            <v>유동훈</v>
          </cell>
          <cell r="E15" t="str">
            <v>전북이리팔봉초</v>
          </cell>
          <cell r="F15" t="str">
            <v>10.05</v>
          </cell>
        </row>
        <row r="16">
          <cell r="C16" t="str">
            <v>박성재</v>
          </cell>
          <cell r="E16" t="str">
            <v>서울당서초</v>
          </cell>
          <cell r="F16" t="str">
            <v>09.90</v>
          </cell>
        </row>
      </sheetData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김영서 김남경 이동관 이시안</v>
          </cell>
          <cell r="E11" t="str">
            <v>논산내동초</v>
          </cell>
          <cell r="F11" t="str">
            <v>56.21</v>
          </cell>
        </row>
        <row r="12">
          <cell r="C12" t="str">
            <v>이지호 박재형 김민찬 이상현</v>
          </cell>
          <cell r="E12" t="str">
            <v>서울강신초</v>
          </cell>
          <cell r="F12" t="str">
            <v>59.15</v>
          </cell>
        </row>
        <row r="13">
          <cell r="C13" t="str">
            <v>박대영 신명준 최성원 김연우</v>
          </cell>
          <cell r="E13" t="str">
            <v>인천일신초</v>
          </cell>
          <cell r="F13" t="str">
            <v>59.70</v>
          </cell>
        </row>
        <row r="14">
          <cell r="C14" t="str">
            <v>권운혁 임대휘 임대승 김문철</v>
          </cell>
          <cell r="E14" t="str">
            <v>서울중동초</v>
          </cell>
          <cell r="F14" t="str">
            <v>1:05.98</v>
          </cell>
        </row>
      </sheetData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0.2</v>
          </cell>
        </row>
        <row r="11">
          <cell r="C11" t="str">
            <v>배윤진</v>
          </cell>
          <cell r="E11" t="str">
            <v>인천일신초</v>
          </cell>
          <cell r="F11" t="str">
            <v>12.61</v>
          </cell>
        </row>
        <row r="12">
          <cell r="C12" t="str">
            <v>민소윤</v>
          </cell>
          <cell r="E12" t="str">
            <v>경남거제중곡초</v>
          </cell>
          <cell r="F12" t="str">
            <v>13.45</v>
          </cell>
        </row>
        <row r="13">
          <cell r="C13" t="str">
            <v>공지민</v>
          </cell>
          <cell r="E13" t="str">
            <v>경기금정초</v>
          </cell>
          <cell r="F13" t="str">
            <v>13.51</v>
          </cell>
        </row>
        <row r="14">
          <cell r="C14" t="str">
            <v>신다연</v>
          </cell>
          <cell r="E14" t="str">
            <v>인천일신초</v>
          </cell>
          <cell r="F14" t="str">
            <v>13.97</v>
          </cell>
        </row>
        <row r="15">
          <cell r="C15" t="str">
            <v>이희원</v>
          </cell>
          <cell r="E15" t="str">
            <v>노성초</v>
          </cell>
          <cell r="F15" t="str">
            <v>14.20</v>
          </cell>
        </row>
        <row r="16">
          <cell r="C16" t="str">
            <v>김유빈</v>
          </cell>
          <cell r="E16" t="str">
            <v>사내초</v>
          </cell>
          <cell r="F16" t="str">
            <v>14.37</v>
          </cell>
        </row>
        <row r="17">
          <cell r="C17" t="str">
            <v>백솔하</v>
          </cell>
          <cell r="E17" t="str">
            <v>충남아산남성초</v>
          </cell>
          <cell r="F17" t="str">
            <v>14.41</v>
          </cell>
        </row>
        <row r="18">
          <cell r="C18" t="str">
            <v>박하은</v>
          </cell>
          <cell r="E18" t="str">
            <v>부평남초</v>
          </cell>
          <cell r="F18" t="str">
            <v>14.44</v>
          </cell>
        </row>
      </sheetData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-0.6</v>
          </cell>
        </row>
        <row r="11">
          <cell r="C11" t="str">
            <v>배윤진</v>
          </cell>
          <cell r="E11" t="str">
            <v>인천일신초</v>
          </cell>
          <cell r="F11" t="str">
            <v>26.10DR</v>
          </cell>
        </row>
        <row r="12">
          <cell r="C12" t="str">
            <v>민소윤</v>
          </cell>
          <cell r="E12" t="str">
            <v>경남거제중곡초</v>
          </cell>
          <cell r="F12" t="str">
            <v>27.81</v>
          </cell>
        </row>
        <row r="13">
          <cell r="C13" t="str">
            <v>공지민</v>
          </cell>
          <cell r="E13" t="str">
            <v>경기금정초</v>
          </cell>
          <cell r="F13" t="str">
            <v>28.04</v>
          </cell>
        </row>
        <row r="14">
          <cell r="C14" t="str">
            <v>김유빈</v>
          </cell>
          <cell r="E14" t="str">
            <v>사내초</v>
          </cell>
          <cell r="F14" t="str">
            <v>29.94</v>
          </cell>
        </row>
        <row r="15">
          <cell r="C15" t="str">
            <v>김정은</v>
          </cell>
          <cell r="E15" t="str">
            <v>비인초</v>
          </cell>
          <cell r="F15" t="str">
            <v>30.15</v>
          </cell>
        </row>
        <row r="16">
          <cell r="C16" t="str">
            <v>백솔하</v>
          </cell>
          <cell r="E16" t="str">
            <v>충남아산남성초</v>
          </cell>
          <cell r="F16" t="str">
            <v>30.21</v>
          </cell>
        </row>
        <row r="17">
          <cell r="C17" t="str">
            <v>김민영</v>
          </cell>
          <cell r="E17" t="str">
            <v>충남서정초</v>
          </cell>
          <cell r="F17" t="str">
            <v>30.70</v>
          </cell>
        </row>
        <row r="18">
          <cell r="C18" t="str">
            <v>이효비</v>
          </cell>
          <cell r="E18" t="str">
            <v>전북이리팔봉초</v>
          </cell>
          <cell r="F18" t="str">
            <v>30.72</v>
          </cell>
        </row>
      </sheetData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>
        <row r="9">
          <cell r="C9" t="str">
            <v>김소윤</v>
          </cell>
          <cell r="E9" t="str">
            <v>경기이현초</v>
          </cell>
          <cell r="F9" t="str">
            <v>2:32.28</v>
          </cell>
        </row>
        <row r="10">
          <cell r="C10" t="str">
            <v>박채빈</v>
          </cell>
          <cell r="E10" t="str">
            <v>충남홍남초</v>
          </cell>
          <cell r="F10" t="str">
            <v>2:33.96</v>
          </cell>
        </row>
        <row r="11">
          <cell r="C11" t="str">
            <v>박성은</v>
          </cell>
          <cell r="E11" t="str">
            <v>강구초</v>
          </cell>
          <cell r="F11" t="str">
            <v>2:36.07</v>
          </cell>
        </row>
        <row r="12">
          <cell r="C12" t="str">
            <v>박서연</v>
          </cell>
          <cell r="E12" t="str">
            <v>경북화산초</v>
          </cell>
          <cell r="F12" t="str">
            <v>2:36.60</v>
          </cell>
        </row>
        <row r="13">
          <cell r="C13" t="str">
            <v>김정은</v>
          </cell>
          <cell r="E13" t="str">
            <v>비인초</v>
          </cell>
          <cell r="F13" t="str">
            <v>2:56.60</v>
          </cell>
        </row>
        <row r="14">
          <cell r="E14" t="str">
            <v>대전관평초</v>
          </cell>
        </row>
      </sheetData>
      <sheetData sheetId="1">
        <row r="16">
          <cell r="C16" t="str">
            <v>도남경</v>
          </cell>
          <cell r="F16" t="str">
            <v>3:05.77</v>
          </cell>
        </row>
        <row r="17">
          <cell r="C17" t="str">
            <v>홍서린</v>
          </cell>
          <cell r="E17" t="str">
            <v>대전관평초</v>
          </cell>
          <cell r="F17" t="str">
            <v>3:09.78</v>
          </cell>
        </row>
        <row r="18">
          <cell r="C18" t="str">
            <v>음지민</v>
          </cell>
          <cell r="E18" t="str">
            <v>충북평곡초</v>
          </cell>
          <cell r="F18" t="str">
            <v>3:18.41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이서현</v>
          </cell>
          <cell r="E11" t="str">
            <v>홍성여자중</v>
          </cell>
          <cell r="F11" t="str">
            <v>5:00.91</v>
          </cell>
        </row>
        <row r="12">
          <cell r="C12" t="str">
            <v>손현지</v>
          </cell>
          <cell r="E12" t="str">
            <v>경기체육중</v>
          </cell>
          <cell r="F12" t="str">
            <v>5:11.74</v>
          </cell>
        </row>
        <row r="13">
          <cell r="C13" t="str">
            <v>하경은</v>
          </cell>
          <cell r="E13" t="str">
            <v>다산중</v>
          </cell>
          <cell r="F13" t="str">
            <v>5:13.52</v>
          </cell>
        </row>
        <row r="14">
          <cell r="C14" t="str">
            <v>박예담</v>
          </cell>
          <cell r="E14" t="str">
            <v>부원여자중</v>
          </cell>
          <cell r="F14" t="str">
            <v>5:18.17</v>
          </cell>
        </row>
        <row r="15">
          <cell r="C15" t="str">
            <v>나혜린</v>
          </cell>
          <cell r="E15" t="str">
            <v>장항중</v>
          </cell>
          <cell r="F15" t="str">
            <v>5:22.69</v>
          </cell>
        </row>
        <row r="16">
          <cell r="C16" t="str">
            <v>박지빈</v>
          </cell>
          <cell r="E16" t="str">
            <v>경기철산중</v>
          </cell>
          <cell r="F16" t="str">
            <v>5:27.93</v>
          </cell>
        </row>
        <row r="17">
          <cell r="C17" t="str">
            <v>박리우</v>
          </cell>
          <cell r="E17" t="str">
            <v>화천중</v>
          </cell>
          <cell r="F17" t="str">
            <v>5:31.85</v>
          </cell>
        </row>
        <row r="18">
          <cell r="C18" t="str">
            <v>최수빈</v>
          </cell>
          <cell r="E18" t="str">
            <v>예산여자중</v>
          </cell>
          <cell r="F18" t="str">
            <v>5:33.46</v>
          </cell>
        </row>
      </sheetData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최연서</v>
          </cell>
          <cell r="E11" t="str">
            <v>전북문학초</v>
          </cell>
          <cell r="F11" t="str">
            <v>1.45</v>
          </cell>
        </row>
        <row r="12">
          <cell r="C12" t="str">
            <v>박하은</v>
          </cell>
          <cell r="E12" t="str">
            <v>부평남초</v>
          </cell>
          <cell r="F12" t="str">
            <v>1.45</v>
          </cell>
        </row>
        <row r="13">
          <cell r="C13" t="str">
            <v>이정인</v>
          </cell>
          <cell r="E13" t="str">
            <v>광양칠성초</v>
          </cell>
          <cell r="F13" t="str">
            <v>1.30</v>
          </cell>
        </row>
      </sheetData>
      <sheetData sheetId="1">
        <row r="11">
          <cell r="C11" t="str">
            <v>이희원</v>
          </cell>
          <cell r="E11" t="str">
            <v>노성초</v>
          </cell>
          <cell r="F11" t="str">
            <v>4.71</v>
          </cell>
          <cell r="G11" t="str">
            <v>0.4</v>
          </cell>
        </row>
        <row r="12">
          <cell r="C12" t="str">
            <v>박혜수</v>
          </cell>
          <cell r="E12" t="str">
            <v>충남홍남초</v>
          </cell>
          <cell r="F12" t="str">
            <v>4.47</v>
          </cell>
          <cell r="G12" t="str">
            <v>-0.0</v>
          </cell>
        </row>
        <row r="13">
          <cell r="C13" t="str">
            <v>서예지</v>
          </cell>
          <cell r="E13" t="str">
            <v>광양칠성초</v>
          </cell>
          <cell r="F13" t="str">
            <v>4.41</v>
          </cell>
          <cell r="G13" t="str">
            <v>-0.0</v>
          </cell>
        </row>
        <row r="14">
          <cell r="C14" t="str">
            <v>임연희</v>
          </cell>
          <cell r="E14" t="str">
            <v>논산부창초</v>
          </cell>
          <cell r="F14" t="str">
            <v>4.34</v>
          </cell>
          <cell r="G14" t="str">
            <v>0.1</v>
          </cell>
        </row>
        <row r="15">
          <cell r="C15" t="str">
            <v>신다연</v>
          </cell>
          <cell r="E15" t="str">
            <v>인천일신초</v>
          </cell>
          <cell r="F15" t="str">
            <v>4.20</v>
          </cell>
          <cell r="G15" t="str">
            <v>-0.3</v>
          </cell>
        </row>
        <row r="16">
          <cell r="C16" t="str">
            <v>이정인</v>
          </cell>
          <cell r="E16" t="str">
            <v>광양칠성초</v>
          </cell>
          <cell r="F16" t="str">
            <v>3.97</v>
          </cell>
          <cell r="G16" t="str">
            <v>0.4</v>
          </cell>
        </row>
        <row r="17">
          <cell r="C17" t="str">
            <v>서동희</v>
          </cell>
          <cell r="E17" t="str">
            <v>충북평곡초</v>
          </cell>
          <cell r="F17" t="str">
            <v>3.96</v>
          </cell>
          <cell r="G17" t="str">
            <v>0.1</v>
          </cell>
        </row>
        <row r="18">
          <cell r="C18" t="str">
            <v>박성은</v>
          </cell>
          <cell r="E18" t="str">
            <v>강구초</v>
          </cell>
          <cell r="F18" t="str">
            <v>3.73</v>
          </cell>
          <cell r="G18">
            <v>0.8</v>
          </cell>
        </row>
      </sheetData>
      <sheetData sheetId="2">
        <row r="11">
          <cell r="C11" t="str">
            <v>이예람</v>
          </cell>
          <cell r="E11" t="str">
            <v>천안일봉초</v>
          </cell>
          <cell r="F11" t="str">
            <v>13.00DR</v>
          </cell>
        </row>
        <row r="12">
          <cell r="C12" t="str">
            <v>김채현</v>
          </cell>
          <cell r="E12" t="str">
            <v>경북도량초</v>
          </cell>
          <cell r="F12" t="str">
            <v>12.25</v>
          </cell>
        </row>
        <row r="13">
          <cell r="C13" t="str">
            <v>김나현</v>
          </cell>
          <cell r="E13" t="str">
            <v>전북이리팔봉초</v>
          </cell>
          <cell r="F13" t="str">
            <v>11.65</v>
          </cell>
        </row>
        <row r="14">
          <cell r="C14" t="str">
            <v>신보미</v>
          </cell>
          <cell r="E14" t="str">
            <v>인천동춘초</v>
          </cell>
          <cell r="F14" t="str">
            <v>08.43</v>
          </cell>
        </row>
        <row r="15">
          <cell r="C15" t="str">
            <v>임혜연</v>
          </cell>
          <cell r="E15" t="str">
            <v>논산부창초</v>
          </cell>
          <cell r="F15" t="str">
            <v>07.52</v>
          </cell>
        </row>
        <row r="16">
          <cell r="C16" t="str">
            <v>배민서</v>
          </cell>
          <cell r="E16" t="str">
            <v>서울강신초</v>
          </cell>
          <cell r="F16" t="str">
            <v>07.35</v>
          </cell>
        </row>
        <row r="17">
          <cell r="C17" t="str">
            <v>문가온</v>
          </cell>
          <cell r="E17" t="str">
            <v>전북이리팔봉초</v>
          </cell>
          <cell r="F17" t="str">
            <v>06.39</v>
          </cell>
        </row>
      </sheetData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신유희 권  영 박시연 공지민</v>
          </cell>
          <cell r="E11" t="str">
            <v>경기금정초</v>
          </cell>
          <cell r="F11" t="str">
            <v>56.06</v>
          </cell>
        </row>
        <row r="12">
          <cell r="C12" t="str">
            <v>이세연 신다연 최연정 배윤진</v>
          </cell>
          <cell r="E12" t="str">
            <v>인천일신초</v>
          </cell>
          <cell r="F12" t="str">
            <v>57.91</v>
          </cell>
        </row>
        <row r="13">
          <cell r="C13" t="str">
            <v>박혜린 박채빈 조재원 박혜수</v>
          </cell>
          <cell r="E13" t="str">
            <v>충남홍남초</v>
          </cell>
          <cell r="F13" t="str">
            <v>59.50</v>
          </cell>
        </row>
        <row r="14">
          <cell r="C14" t="str">
            <v>박희은 이수빈 이승서 이유정</v>
          </cell>
          <cell r="E14" t="str">
            <v>경기소래초</v>
          </cell>
          <cell r="F14" t="str">
            <v>1:00.63</v>
          </cell>
        </row>
        <row r="15">
          <cell r="C15" t="str">
            <v>도남경 이정은 홍서린 김유빈</v>
          </cell>
          <cell r="E15" t="str">
            <v>대전관평초</v>
          </cell>
          <cell r="F15" t="str">
            <v>1:01.24</v>
          </cell>
        </row>
        <row r="16">
          <cell r="C16" t="str">
            <v>최승아 한혜린 이시율 권가은</v>
          </cell>
          <cell r="E16" t="str">
            <v>인천논곡초</v>
          </cell>
          <cell r="F16" t="str">
            <v>1:01.48</v>
          </cell>
        </row>
        <row r="17">
          <cell r="C17" t="str">
            <v>이은수 박서연 오미래 한지영</v>
          </cell>
          <cell r="E17" t="str">
            <v>서울강신초</v>
          </cell>
          <cell r="F17" t="str">
            <v>1:02.24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정해윤</v>
          </cell>
          <cell r="E11" t="str">
            <v>경북체육중</v>
          </cell>
          <cell r="F11" t="str">
            <v>1.50</v>
          </cell>
        </row>
        <row r="12">
          <cell r="C12" t="str">
            <v>박태경</v>
          </cell>
          <cell r="E12" t="str">
            <v>전남체육중</v>
          </cell>
          <cell r="F12" t="str">
            <v>1.50</v>
          </cell>
        </row>
        <row r="13">
          <cell r="C13" t="str">
            <v>홍주아</v>
          </cell>
          <cell r="E13" t="str">
            <v>논곡중</v>
          </cell>
          <cell r="F13" t="str">
            <v>1.35</v>
          </cell>
        </row>
        <row r="14">
          <cell r="C14" t="str">
            <v>김가영</v>
          </cell>
          <cell r="E14" t="str">
            <v>월촌중</v>
          </cell>
          <cell r="F14" t="str">
            <v>1.35</v>
          </cell>
        </row>
        <row r="15">
          <cell r="C15" t="str">
            <v>정윤아</v>
          </cell>
          <cell r="E15" t="str">
            <v>월촌중</v>
          </cell>
          <cell r="F15" t="str">
            <v>1.25</v>
          </cell>
        </row>
      </sheetData>
      <sheetData sheetId="1">
        <row r="11">
          <cell r="C11" t="str">
            <v>강서영</v>
          </cell>
          <cell r="E11" t="str">
            <v>익산어양중</v>
          </cell>
          <cell r="F11" t="str">
            <v>5.18</v>
          </cell>
          <cell r="G11" t="str">
            <v>0.0</v>
          </cell>
        </row>
        <row r="12">
          <cell r="C12" t="str">
            <v>김수지</v>
          </cell>
          <cell r="E12" t="str">
            <v>북삼중</v>
          </cell>
          <cell r="F12" t="str">
            <v>5.05</v>
          </cell>
          <cell r="G12" t="str">
            <v>0.1</v>
          </cell>
        </row>
        <row r="13">
          <cell r="C13" t="str">
            <v>김안나</v>
          </cell>
          <cell r="E13" t="str">
            <v>경기체육중</v>
          </cell>
          <cell r="F13" t="str">
            <v>4.94</v>
          </cell>
          <cell r="G13" t="str">
            <v>0.9</v>
          </cell>
        </row>
        <row r="14">
          <cell r="C14" t="str">
            <v>최지연</v>
          </cell>
          <cell r="E14" t="str">
            <v>거제중앙중</v>
          </cell>
          <cell r="F14" t="str">
            <v>4.77</v>
          </cell>
          <cell r="G14" t="str">
            <v>-0.3</v>
          </cell>
        </row>
        <row r="15">
          <cell r="C15" t="str">
            <v>송해빈</v>
          </cell>
          <cell r="E15" t="str">
            <v>전남체육중</v>
          </cell>
          <cell r="F15" t="str">
            <v>4.69</v>
          </cell>
          <cell r="G15" t="str">
            <v>-0.0</v>
          </cell>
        </row>
        <row r="16">
          <cell r="C16" t="str">
            <v>정해윤</v>
          </cell>
          <cell r="E16" t="str">
            <v>경북체육중</v>
          </cell>
          <cell r="F16" t="str">
            <v>4.55</v>
          </cell>
          <cell r="G16" t="str">
            <v>-0.0</v>
          </cell>
        </row>
        <row r="17">
          <cell r="C17" t="str">
            <v>이서영</v>
          </cell>
          <cell r="E17" t="str">
            <v>경기소래중</v>
          </cell>
          <cell r="F17" t="str">
            <v>4.40</v>
          </cell>
          <cell r="G17" t="str">
            <v>-0.3</v>
          </cell>
        </row>
        <row r="18">
          <cell r="C18" t="str">
            <v>한지혜</v>
          </cell>
          <cell r="E18" t="str">
            <v>대소중</v>
          </cell>
          <cell r="F18" t="str">
            <v>4.25</v>
          </cell>
          <cell r="G18" t="str">
            <v>0.4</v>
          </cell>
        </row>
      </sheetData>
      <sheetData sheetId="2">
        <row r="11">
          <cell r="C11" t="str">
            <v>고효은</v>
          </cell>
          <cell r="E11" t="str">
            <v>인동중</v>
          </cell>
          <cell r="F11" t="str">
            <v>11.60</v>
          </cell>
        </row>
        <row r="12">
          <cell r="C12" t="str">
            <v>김해미</v>
          </cell>
          <cell r="E12" t="str">
            <v>경북성남여자중</v>
          </cell>
          <cell r="F12" t="str">
            <v>11.34</v>
          </cell>
        </row>
        <row r="13">
          <cell r="C13" t="str">
            <v>송다빈</v>
          </cell>
          <cell r="E13" t="str">
            <v>경남대산중</v>
          </cell>
          <cell r="F13" t="str">
            <v>7.61</v>
          </cell>
        </row>
        <row r="14">
          <cell r="C14" t="str">
            <v>함수진</v>
          </cell>
          <cell r="E14" t="str">
            <v>경기철산중</v>
          </cell>
          <cell r="F14" t="str">
            <v>7.42</v>
          </cell>
        </row>
        <row r="15">
          <cell r="C15" t="str">
            <v>김도연</v>
          </cell>
          <cell r="E15" t="str">
            <v>서생중</v>
          </cell>
          <cell r="F15" t="str">
            <v>7.39</v>
          </cell>
        </row>
        <row r="16">
          <cell r="C16" t="str">
            <v>조수인</v>
          </cell>
          <cell r="E16" t="str">
            <v>논곡중</v>
          </cell>
          <cell r="F16" t="str">
            <v>7.16</v>
          </cell>
        </row>
        <row r="17">
          <cell r="C17" t="str">
            <v>이예나</v>
          </cell>
          <cell r="E17" t="str">
            <v>부산대청중</v>
          </cell>
          <cell r="F17" t="str">
            <v>6.48</v>
          </cell>
        </row>
        <row r="18">
          <cell r="C18" t="str">
            <v>정현지</v>
          </cell>
          <cell r="E18" t="str">
            <v>비아중</v>
          </cell>
          <cell r="F18" t="str">
            <v>6.33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-0.4</v>
          </cell>
        </row>
        <row r="11">
          <cell r="C11" t="str">
            <v>차희성</v>
          </cell>
          <cell r="E11" t="str">
            <v>경기체육중</v>
          </cell>
          <cell r="F11" t="str">
            <v>11.37</v>
          </cell>
        </row>
        <row r="12">
          <cell r="C12" t="str">
            <v>이종원</v>
          </cell>
          <cell r="E12" t="str">
            <v>월촌중</v>
          </cell>
          <cell r="F12" t="str">
            <v>11.78</v>
          </cell>
        </row>
        <row r="13">
          <cell r="C13" t="str">
            <v>차민오</v>
          </cell>
          <cell r="E13" t="str">
            <v>경기석우중</v>
          </cell>
          <cell r="F13" t="str">
            <v>11.82</v>
          </cell>
        </row>
        <row r="14">
          <cell r="C14" t="str">
            <v>손호영</v>
          </cell>
          <cell r="E14" t="str">
            <v>경기석우중</v>
          </cell>
          <cell r="F14" t="str">
            <v>11.92</v>
          </cell>
        </row>
        <row r="15">
          <cell r="C15" t="str">
            <v>설상우</v>
          </cell>
          <cell r="E15" t="str">
            <v>울산중</v>
          </cell>
          <cell r="F15" t="str">
            <v>11.99</v>
          </cell>
        </row>
        <row r="16">
          <cell r="C16" t="str">
            <v>이창언</v>
          </cell>
          <cell r="E16" t="str">
            <v>경남대산중</v>
          </cell>
          <cell r="F16" t="str">
            <v>12.01</v>
          </cell>
        </row>
        <row r="17">
          <cell r="C17" t="str">
            <v>안영재</v>
          </cell>
          <cell r="E17" t="str">
            <v>경기단원중</v>
          </cell>
          <cell r="F17" t="str">
            <v>12.21</v>
          </cell>
        </row>
        <row r="18">
          <cell r="C18" t="str">
            <v>윤인재</v>
          </cell>
          <cell r="E18" t="str">
            <v>울산중</v>
          </cell>
          <cell r="F18" t="str">
            <v>12.51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0.0</v>
          </cell>
        </row>
        <row r="11">
          <cell r="C11" t="str">
            <v>차희성</v>
          </cell>
          <cell r="E11" t="str">
            <v>경기체육중</v>
          </cell>
          <cell r="F11" t="str">
            <v>23.17</v>
          </cell>
        </row>
        <row r="12">
          <cell r="C12" t="str">
            <v>이영민</v>
          </cell>
          <cell r="E12" t="str">
            <v>인천남중</v>
          </cell>
          <cell r="F12" t="str">
            <v>23.67</v>
          </cell>
        </row>
        <row r="13">
          <cell r="C13" t="str">
            <v>이종원</v>
          </cell>
          <cell r="E13" t="str">
            <v>월촌중</v>
          </cell>
          <cell r="F13" t="str">
            <v>23.89</v>
          </cell>
        </row>
        <row r="14">
          <cell r="C14" t="str">
            <v>차민오</v>
          </cell>
          <cell r="E14" t="str">
            <v>경기석우중</v>
          </cell>
          <cell r="F14" t="str">
            <v>23.94</v>
          </cell>
        </row>
        <row r="15">
          <cell r="C15" t="str">
            <v>윤석준</v>
          </cell>
          <cell r="E15" t="str">
            <v>거제중앙중</v>
          </cell>
          <cell r="F15" t="str">
            <v>24.08</v>
          </cell>
        </row>
        <row r="16">
          <cell r="C16" t="str">
            <v>서기훈</v>
          </cell>
          <cell r="E16" t="str">
            <v>성산중</v>
          </cell>
          <cell r="F16" t="str">
            <v>24.16</v>
          </cell>
        </row>
        <row r="17">
          <cell r="C17" t="str">
            <v>안동환</v>
          </cell>
          <cell r="E17" t="str">
            <v>경기문산중</v>
          </cell>
          <cell r="F17" t="str">
            <v>24.40</v>
          </cell>
        </row>
        <row r="18">
          <cell r="C18" t="str">
            <v>설상우</v>
          </cell>
          <cell r="E18" t="str">
            <v>울산중</v>
          </cell>
          <cell r="F18" t="str">
            <v>24.52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이영민</v>
          </cell>
          <cell r="E11" t="str">
            <v>인천남중</v>
          </cell>
          <cell r="F11" t="str">
            <v>52.94</v>
          </cell>
        </row>
        <row r="12">
          <cell r="C12" t="str">
            <v>서기훈</v>
          </cell>
          <cell r="E12" t="str">
            <v>성산중</v>
          </cell>
          <cell r="F12" t="str">
            <v>53.26</v>
          </cell>
        </row>
        <row r="13">
          <cell r="C13" t="str">
            <v>윤석준</v>
          </cell>
          <cell r="E13" t="str">
            <v>거제중앙중</v>
          </cell>
          <cell r="F13" t="str">
            <v>53.66</v>
          </cell>
        </row>
        <row r="14">
          <cell r="C14" t="str">
            <v>최지원</v>
          </cell>
          <cell r="E14" t="str">
            <v>진해냉천중</v>
          </cell>
          <cell r="F14" t="str">
            <v>53.69</v>
          </cell>
        </row>
        <row r="15">
          <cell r="C15" t="str">
            <v>박세민</v>
          </cell>
          <cell r="E15" t="str">
            <v>경기단원중</v>
          </cell>
          <cell r="F15" t="str">
            <v>55.34</v>
          </cell>
        </row>
        <row r="16">
          <cell r="C16" t="str">
            <v>최시후</v>
          </cell>
          <cell r="E16" t="str">
            <v>경기경수중</v>
          </cell>
          <cell r="F16" t="str">
            <v>55.98</v>
          </cell>
        </row>
        <row r="17">
          <cell r="C17" t="str">
            <v>윤다인</v>
          </cell>
          <cell r="E17" t="str">
            <v>경기체육중</v>
          </cell>
          <cell r="F17" t="str">
            <v>56.49</v>
          </cell>
        </row>
        <row r="18">
          <cell r="C18" t="str">
            <v>구민수</v>
          </cell>
          <cell r="E18" t="str">
            <v>월배중</v>
          </cell>
          <cell r="F18" t="str">
            <v>56.65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이우민</v>
          </cell>
          <cell r="E11" t="str">
            <v>전북체육중</v>
          </cell>
          <cell r="F11" t="str">
            <v>2:06.83</v>
          </cell>
        </row>
        <row r="12">
          <cell r="C12" t="str">
            <v>최시후</v>
          </cell>
          <cell r="E12" t="str">
            <v>경기경수중</v>
          </cell>
          <cell r="F12" t="str">
            <v>2:09.16</v>
          </cell>
        </row>
        <row r="13">
          <cell r="C13" t="str">
            <v>오준서</v>
          </cell>
          <cell r="E13" t="str">
            <v>성보중</v>
          </cell>
          <cell r="F13" t="str">
            <v>2:10.02</v>
          </cell>
        </row>
        <row r="14">
          <cell r="C14" t="str">
            <v>장종국</v>
          </cell>
          <cell r="E14" t="str">
            <v>배문중</v>
          </cell>
          <cell r="F14" t="str">
            <v>2:13.52</v>
          </cell>
        </row>
        <row r="15">
          <cell r="C15" t="str">
            <v>홍진석</v>
          </cell>
          <cell r="E15" t="str">
            <v>계룡중</v>
          </cell>
          <cell r="F15" t="str">
            <v>2:14.52</v>
          </cell>
        </row>
        <row r="16">
          <cell r="C16" t="str">
            <v>김관희</v>
          </cell>
          <cell r="E16" t="str">
            <v>경기소래중</v>
          </cell>
          <cell r="F16" t="str">
            <v>2:14.73</v>
          </cell>
        </row>
        <row r="17">
          <cell r="C17" t="str">
            <v>김하랑</v>
          </cell>
          <cell r="E17" t="str">
            <v>충북영동중</v>
          </cell>
          <cell r="F17" t="str">
            <v>2:16.53</v>
          </cell>
        </row>
        <row r="18">
          <cell r="C18" t="str">
            <v>정준석</v>
          </cell>
          <cell r="E18" t="str">
            <v>북삼중</v>
          </cell>
          <cell r="F18" t="str">
            <v>2:18.42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이우민</v>
          </cell>
          <cell r="E11" t="str">
            <v>전북체육중</v>
          </cell>
          <cell r="F11" t="str">
            <v>9:46.77</v>
          </cell>
        </row>
        <row r="12">
          <cell r="C12" t="str">
            <v>김영규</v>
          </cell>
          <cell r="E12" t="str">
            <v>당진원당중</v>
          </cell>
          <cell r="F12" t="str">
            <v>9:50.00</v>
          </cell>
        </row>
        <row r="13">
          <cell r="C13" t="str">
            <v>오수영</v>
          </cell>
          <cell r="E13" t="str">
            <v>당진원당중</v>
          </cell>
          <cell r="F13" t="str">
            <v>9:52.25</v>
          </cell>
        </row>
        <row r="14">
          <cell r="C14" t="str">
            <v>오준서</v>
          </cell>
          <cell r="E14" t="str">
            <v>성보중</v>
          </cell>
          <cell r="F14" t="str">
            <v>10:02.60</v>
          </cell>
        </row>
        <row r="15">
          <cell r="C15" t="str">
            <v>황의석</v>
          </cell>
          <cell r="E15" t="str">
            <v>천안오성중</v>
          </cell>
          <cell r="F15" t="str">
            <v>10:06.97</v>
          </cell>
        </row>
        <row r="16">
          <cell r="C16" t="str">
            <v>신민승</v>
          </cell>
          <cell r="E16" t="str">
            <v>양정중</v>
          </cell>
          <cell r="F16" t="str">
            <v>10:08.26</v>
          </cell>
        </row>
        <row r="17">
          <cell r="C17" t="str">
            <v>장종국</v>
          </cell>
          <cell r="E17" t="str">
            <v>배문중</v>
          </cell>
          <cell r="F17" t="str">
            <v>10:08.30</v>
          </cell>
        </row>
        <row r="18">
          <cell r="C18" t="str">
            <v>박우진</v>
          </cell>
          <cell r="E18" t="str">
            <v>양정중</v>
          </cell>
          <cell r="F18" t="str">
            <v>10:12.73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  <sheetName val="창"/>
    </sheetNames>
    <sheetDataSet>
      <sheetData sheetId="0">
        <row r="11">
          <cell r="C11" t="str">
            <v>김현식</v>
          </cell>
          <cell r="E11" t="str">
            <v>보은중</v>
          </cell>
          <cell r="F11" t="str">
            <v>1.75</v>
          </cell>
        </row>
        <row r="12">
          <cell r="C12" t="str">
            <v>이권빈</v>
          </cell>
          <cell r="E12" t="str">
            <v>경북체육중</v>
          </cell>
          <cell r="F12" t="str">
            <v>1.70</v>
          </cell>
        </row>
        <row r="13">
          <cell r="C13" t="str">
            <v>박준의</v>
          </cell>
          <cell r="E13" t="str">
            <v>광주체육중</v>
          </cell>
          <cell r="F13" t="str">
            <v>1.60</v>
          </cell>
        </row>
      </sheetData>
      <sheetData sheetId="1">
        <row r="11">
          <cell r="C11" t="str">
            <v>김준서</v>
          </cell>
          <cell r="E11" t="str">
            <v>경북체육중</v>
          </cell>
          <cell r="F11" t="str">
            <v>6.22</v>
          </cell>
          <cell r="G11" t="str">
            <v>0.9</v>
          </cell>
        </row>
        <row r="12">
          <cell r="C12" t="str">
            <v>김선구</v>
          </cell>
          <cell r="E12" t="str">
            <v>대전구봉중</v>
          </cell>
          <cell r="F12" t="str">
            <v>6.13</v>
          </cell>
          <cell r="G12" t="str">
            <v>0.5</v>
          </cell>
        </row>
        <row r="13">
          <cell r="C13" t="str">
            <v>오항석</v>
          </cell>
          <cell r="E13" t="str">
            <v>서생중</v>
          </cell>
          <cell r="F13" t="str">
            <v>6.01</v>
          </cell>
          <cell r="G13" t="str">
            <v>-0.5</v>
          </cell>
        </row>
        <row r="14">
          <cell r="C14" t="str">
            <v>백재현</v>
          </cell>
          <cell r="E14" t="str">
            <v>동명중</v>
          </cell>
          <cell r="F14" t="str">
            <v>5.89</v>
          </cell>
          <cell r="G14" t="str">
            <v>0.4</v>
          </cell>
        </row>
        <row r="15">
          <cell r="C15" t="str">
            <v>김세하</v>
          </cell>
          <cell r="E15" t="str">
            <v>서생중</v>
          </cell>
          <cell r="F15" t="str">
            <v>5.85</v>
          </cell>
          <cell r="G15" t="str">
            <v>-0.6</v>
          </cell>
        </row>
        <row r="16">
          <cell r="C16" t="str">
            <v>홍예성</v>
          </cell>
          <cell r="E16" t="str">
            <v>경기부천부곡중</v>
          </cell>
          <cell r="F16" t="str">
            <v>5.55</v>
          </cell>
          <cell r="G16" t="str">
            <v>-0.4</v>
          </cell>
        </row>
        <row r="17">
          <cell r="C17" t="str">
            <v>박봄들</v>
          </cell>
          <cell r="E17" t="str">
            <v>군북중</v>
          </cell>
          <cell r="F17" t="str">
            <v>5.52</v>
          </cell>
          <cell r="G17" t="str">
            <v>-0.2</v>
          </cell>
        </row>
        <row r="18">
          <cell r="C18" t="str">
            <v>김현태</v>
          </cell>
          <cell r="E18" t="str">
            <v>서생중</v>
          </cell>
          <cell r="F18" t="str">
            <v>5.36</v>
          </cell>
          <cell r="G18" t="str">
            <v>-0.1</v>
          </cell>
        </row>
      </sheetData>
      <sheetData sheetId="2">
        <row r="11">
          <cell r="C11" t="str">
            <v>김재훈</v>
          </cell>
          <cell r="E11" t="str">
            <v>비아중</v>
          </cell>
          <cell r="F11" t="str">
            <v>16.29</v>
          </cell>
        </row>
        <row r="12">
          <cell r="C12" t="str">
            <v>김탁민</v>
          </cell>
          <cell r="E12" t="str">
            <v>거제중앙중</v>
          </cell>
          <cell r="F12" t="str">
            <v>15.57</v>
          </cell>
        </row>
        <row r="13">
          <cell r="C13" t="str">
            <v>정유빈</v>
          </cell>
          <cell r="E13" t="str">
            <v>경기신한중</v>
          </cell>
          <cell r="F13" t="str">
            <v>14.13</v>
          </cell>
        </row>
        <row r="14">
          <cell r="C14" t="str">
            <v>강동훈</v>
          </cell>
          <cell r="E14" t="str">
            <v>경기신한중</v>
          </cell>
          <cell r="F14" t="str">
            <v>13.34</v>
          </cell>
        </row>
        <row r="15">
          <cell r="C15" t="str">
            <v>장영민</v>
          </cell>
          <cell r="E15" t="str">
            <v>충주중</v>
          </cell>
          <cell r="F15" t="str">
            <v>13.27</v>
          </cell>
        </row>
        <row r="16">
          <cell r="C16" t="str">
            <v>김성윤</v>
          </cell>
          <cell r="E16" t="str">
            <v>경기체육중</v>
          </cell>
          <cell r="F16" t="str">
            <v>13.07</v>
          </cell>
        </row>
        <row r="17">
          <cell r="C17" t="str">
            <v>박주한</v>
          </cell>
          <cell r="E17" t="str">
            <v>울산중</v>
          </cell>
          <cell r="F17" t="str">
            <v>12.22</v>
          </cell>
        </row>
        <row r="18">
          <cell r="C18" t="str">
            <v>강동현</v>
          </cell>
          <cell r="E18" t="str">
            <v>비아중</v>
          </cell>
          <cell r="F18" t="str">
            <v>11.90</v>
          </cell>
        </row>
      </sheetData>
      <sheetData sheetId="3">
        <row r="11">
          <cell r="C11" t="str">
            <v>김재훈</v>
          </cell>
          <cell r="E11" t="str">
            <v>비아중</v>
          </cell>
          <cell r="F11" t="str">
            <v>58.55</v>
          </cell>
        </row>
        <row r="12">
          <cell r="C12" t="str">
            <v>최재노</v>
          </cell>
          <cell r="E12" t="str">
            <v>익산지원중</v>
          </cell>
          <cell r="F12" t="str">
            <v>55.94</v>
          </cell>
        </row>
        <row r="13">
          <cell r="C13" t="str">
            <v>오준석</v>
          </cell>
          <cell r="E13" t="str">
            <v>조치원중</v>
          </cell>
          <cell r="F13" t="str">
            <v>50.93</v>
          </cell>
        </row>
        <row r="14">
          <cell r="C14" t="str">
            <v>엄재민</v>
          </cell>
          <cell r="E14" t="str">
            <v>인천당하중</v>
          </cell>
          <cell r="F14" t="str">
            <v>49.59</v>
          </cell>
        </row>
        <row r="15">
          <cell r="C15" t="str">
            <v>윤지석</v>
          </cell>
          <cell r="E15" t="str">
            <v>조치원중</v>
          </cell>
          <cell r="F15" t="str">
            <v>44.00</v>
          </cell>
        </row>
        <row r="16">
          <cell r="C16" t="str">
            <v>강동현</v>
          </cell>
          <cell r="E16" t="str">
            <v>비아중</v>
          </cell>
          <cell r="F16" t="str">
            <v>36.23</v>
          </cell>
        </row>
        <row r="17">
          <cell r="C17" t="str">
            <v>박주한</v>
          </cell>
          <cell r="E17" t="str">
            <v>울산중</v>
          </cell>
          <cell r="F17" t="str">
            <v>35.67</v>
          </cell>
        </row>
        <row r="18">
          <cell r="C18" t="str">
            <v>김현태</v>
          </cell>
          <cell r="E18" t="str">
            <v>서생중</v>
          </cell>
          <cell r="F18" t="str">
            <v>32.77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1.1</v>
          </cell>
        </row>
        <row r="11">
          <cell r="C11" t="str">
            <v>신서현</v>
          </cell>
          <cell r="E11" t="str">
            <v>이리동중</v>
          </cell>
          <cell r="F11" t="str">
            <v>13.29</v>
          </cell>
        </row>
        <row r="12">
          <cell r="C12" t="str">
            <v>김예진</v>
          </cell>
          <cell r="E12" t="str">
            <v>경기송운중</v>
          </cell>
          <cell r="F12" t="str">
            <v>13.36</v>
          </cell>
        </row>
        <row r="13">
          <cell r="C13" t="str">
            <v>윤주희</v>
          </cell>
          <cell r="E13" t="str">
            <v>경기문산수억중</v>
          </cell>
          <cell r="F13" t="str">
            <v>13.36</v>
          </cell>
        </row>
        <row r="14">
          <cell r="C14" t="str">
            <v>한성혜</v>
          </cell>
          <cell r="E14" t="str">
            <v>성일중</v>
          </cell>
          <cell r="F14" t="str">
            <v>13.40</v>
          </cell>
        </row>
        <row r="15">
          <cell r="C15" t="str">
            <v>김나현</v>
          </cell>
          <cell r="E15" t="str">
            <v>구월여자중</v>
          </cell>
          <cell r="F15" t="str">
            <v>13.43</v>
          </cell>
        </row>
        <row r="16">
          <cell r="C16" t="str">
            <v>장한나</v>
          </cell>
          <cell r="E16" t="str">
            <v>경기소래중</v>
          </cell>
          <cell r="F16" t="str">
            <v>13.62</v>
          </cell>
        </row>
        <row r="17">
          <cell r="C17" t="str">
            <v>황채원</v>
          </cell>
          <cell r="E17" t="str">
            <v>월배중</v>
          </cell>
          <cell r="F17" t="str">
            <v>13.71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0.3</v>
          </cell>
        </row>
        <row r="11">
          <cell r="C11" t="str">
            <v>곽의찬</v>
          </cell>
          <cell r="E11" t="str">
            <v>월배중</v>
          </cell>
          <cell r="F11" t="str">
            <v>23.31</v>
          </cell>
        </row>
        <row r="12">
          <cell r="C12" t="str">
            <v>양승우</v>
          </cell>
          <cell r="E12" t="str">
            <v>서산중</v>
          </cell>
          <cell r="F12" t="str">
            <v>23.85</v>
          </cell>
        </row>
        <row r="13">
          <cell r="C13" t="str">
            <v>김민제</v>
          </cell>
          <cell r="E13" t="str">
            <v>거제중앙중</v>
          </cell>
          <cell r="F13" t="str">
            <v>23.94</v>
          </cell>
        </row>
        <row r="14">
          <cell r="C14" t="str">
            <v>길혁진</v>
          </cell>
          <cell r="E14" t="str">
            <v>경기소래중</v>
          </cell>
          <cell r="F14" t="str">
            <v>24.09</v>
          </cell>
        </row>
        <row r="15">
          <cell r="C15" t="str">
            <v>김동진</v>
          </cell>
          <cell r="E15" t="str">
            <v>월배중</v>
          </cell>
          <cell r="F15" t="str">
            <v>24.30</v>
          </cell>
        </row>
        <row r="16">
          <cell r="C16" t="str">
            <v>김도혁</v>
          </cell>
          <cell r="E16" t="str">
            <v>경기석우중</v>
          </cell>
          <cell r="F16" t="str">
            <v>24.44</v>
          </cell>
        </row>
        <row r="17">
          <cell r="C17" t="str">
            <v>하태훈</v>
          </cell>
          <cell r="E17" t="str">
            <v>진해냉천중</v>
          </cell>
          <cell r="F17" t="str">
            <v>24.51</v>
          </cell>
        </row>
        <row r="18">
          <cell r="C18" t="str">
            <v>황채우</v>
          </cell>
          <cell r="E18" t="str">
            <v>조치원중</v>
          </cell>
          <cell r="F18" t="str">
            <v>25.37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-0.1</v>
          </cell>
        </row>
        <row r="11">
          <cell r="C11" t="str">
            <v>윤주희</v>
          </cell>
          <cell r="E11" t="str">
            <v>경기문산수억중</v>
          </cell>
          <cell r="F11" t="str">
            <v>27.26</v>
          </cell>
        </row>
        <row r="12">
          <cell r="C12" t="str">
            <v>신서현</v>
          </cell>
          <cell r="E12" t="str">
            <v>이리동중</v>
          </cell>
          <cell r="F12" t="str">
            <v>27.28</v>
          </cell>
        </row>
        <row r="13">
          <cell r="C13" t="str">
            <v>장한나</v>
          </cell>
          <cell r="E13" t="str">
            <v>경기소래중</v>
          </cell>
          <cell r="F13" t="str">
            <v>27.72</v>
          </cell>
        </row>
        <row r="14">
          <cell r="C14" t="str">
            <v>김나현</v>
          </cell>
          <cell r="E14" t="str">
            <v>구월여자중</v>
          </cell>
          <cell r="F14" t="str">
            <v>27.79</v>
          </cell>
        </row>
        <row r="15">
          <cell r="C15" t="str">
            <v>이수림</v>
          </cell>
          <cell r="E15" t="str">
            <v>구월여자중</v>
          </cell>
          <cell r="F15" t="str">
            <v>28.51</v>
          </cell>
        </row>
        <row r="16">
          <cell r="C16" t="str">
            <v>이지윤</v>
          </cell>
          <cell r="E16" t="str">
            <v>대구체육중</v>
          </cell>
          <cell r="F16" t="str">
            <v>28.96</v>
          </cell>
        </row>
        <row r="17">
          <cell r="C17" t="str">
            <v>정신비</v>
          </cell>
          <cell r="E17" t="str">
            <v>경기문산수억중</v>
          </cell>
          <cell r="F17" t="str">
            <v>29.23</v>
          </cell>
        </row>
        <row r="18">
          <cell r="C18" t="str">
            <v>정소윤</v>
          </cell>
          <cell r="E18" t="str">
            <v>광주체육중</v>
          </cell>
          <cell r="F18" t="str">
            <v>29.66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이소희</v>
          </cell>
          <cell r="E11" t="str">
            <v>다산중</v>
          </cell>
          <cell r="F11" t="str">
            <v>1:01.73</v>
          </cell>
        </row>
        <row r="12">
          <cell r="C12" t="str">
            <v>황채원</v>
          </cell>
          <cell r="E12" t="str">
            <v>월배중</v>
          </cell>
          <cell r="F12" t="str">
            <v>1:02.39</v>
          </cell>
        </row>
        <row r="13">
          <cell r="C13" t="str">
            <v>한성혜</v>
          </cell>
          <cell r="E13" t="str">
            <v>성일중</v>
          </cell>
          <cell r="F13" t="str">
            <v>1:04.06</v>
          </cell>
        </row>
        <row r="14">
          <cell r="C14" t="str">
            <v>이수림</v>
          </cell>
          <cell r="E14" t="str">
            <v>구월여자중</v>
          </cell>
          <cell r="F14" t="str">
            <v>1:05.44</v>
          </cell>
        </row>
        <row r="15">
          <cell r="C15" t="str">
            <v>박다혜</v>
          </cell>
          <cell r="E15" t="str">
            <v>충북영동중</v>
          </cell>
          <cell r="F15" t="str">
            <v>1:05.57</v>
          </cell>
        </row>
        <row r="16">
          <cell r="C16" t="str">
            <v>김다은</v>
          </cell>
          <cell r="E16" t="str">
            <v>광주체육중</v>
          </cell>
          <cell r="F16" t="str">
            <v>1:06.35</v>
          </cell>
        </row>
        <row r="17">
          <cell r="C17" t="str">
            <v>김정연</v>
          </cell>
          <cell r="E17" t="str">
            <v>경기부천여자중</v>
          </cell>
          <cell r="F17" t="str">
            <v>1:14.70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심정순</v>
          </cell>
          <cell r="E11" t="str">
            <v>경북성남여자중</v>
          </cell>
          <cell r="F11" t="str">
            <v>2:19.99</v>
          </cell>
        </row>
        <row r="12">
          <cell r="C12" t="str">
            <v>안희연</v>
          </cell>
          <cell r="E12" t="str">
            <v>경북성남여자중</v>
          </cell>
          <cell r="F12" t="str">
            <v>2:23.58</v>
          </cell>
        </row>
        <row r="13">
          <cell r="C13" t="str">
            <v>서수민</v>
          </cell>
          <cell r="E13" t="str">
            <v>북삼중</v>
          </cell>
          <cell r="F13" t="str">
            <v>2:25.11</v>
          </cell>
        </row>
        <row r="14">
          <cell r="C14" t="str">
            <v>김나연</v>
          </cell>
          <cell r="E14" t="str">
            <v>거제중앙중</v>
          </cell>
          <cell r="F14" t="str">
            <v>2:31.85</v>
          </cell>
        </row>
        <row r="15">
          <cell r="C15" t="str">
            <v>박다혜</v>
          </cell>
          <cell r="E15" t="str">
            <v>충북영동중</v>
          </cell>
          <cell r="F15" t="str">
            <v>2:40.10</v>
          </cell>
        </row>
        <row r="16">
          <cell r="C16" t="str">
            <v>이한별</v>
          </cell>
          <cell r="E16" t="str">
            <v>당진원당중</v>
          </cell>
          <cell r="F16" t="str">
            <v>2:48.82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심정순</v>
          </cell>
          <cell r="E11" t="str">
            <v>경북성남여자중</v>
          </cell>
          <cell r="F11" t="str">
            <v>10:27.13</v>
          </cell>
        </row>
        <row r="12">
          <cell r="C12" t="str">
            <v>안희연</v>
          </cell>
          <cell r="E12" t="str">
            <v>경북성남여자중</v>
          </cell>
          <cell r="F12" t="str">
            <v>10:29.71</v>
          </cell>
        </row>
        <row r="13">
          <cell r="C13" t="str">
            <v>서수민</v>
          </cell>
          <cell r="E13" t="str">
            <v>북삼중</v>
          </cell>
          <cell r="F13" t="str">
            <v>10:49.33</v>
          </cell>
        </row>
        <row r="14">
          <cell r="C14" t="str">
            <v>하나름</v>
          </cell>
          <cell r="E14" t="str">
            <v>경북성남여자중</v>
          </cell>
          <cell r="F14" t="str">
            <v>11:20.59</v>
          </cell>
        </row>
        <row r="15">
          <cell r="C15" t="str">
            <v>김나연</v>
          </cell>
          <cell r="E15" t="str">
            <v>거제중앙중</v>
          </cell>
          <cell r="F15" t="str">
            <v>11:35.58</v>
          </cell>
        </row>
        <row r="16">
          <cell r="C16" t="str">
            <v>이한별</v>
          </cell>
          <cell r="E16" t="str">
            <v>당진원당중</v>
          </cell>
          <cell r="F16" t="str">
            <v>12:47.74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  <sheetName val="창"/>
    </sheetNames>
    <sheetDataSet>
      <sheetData sheetId="0">
        <row r="11">
          <cell r="C11" t="str">
            <v>서예은</v>
          </cell>
          <cell r="E11" t="str">
            <v>전남체육중</v>
          </cell>
          <cell r="F11" t="str">
            <v>1.50</v>
          </cell>
        </row>
        <row r="12">
          <cell r="C12" t="str">
            <v>고은정</v>
          </cell>
          <cell r="E12" t="str">
            <v>광주체육중</v>
          </cell>
          <cell r="F12" t="str">
            <v>1.35</v>
          </cell>
        </row>
        <row r="13">
          <cell r="C13" t="str">
            <v>이소현</v>
          </cell>
          <cell r="E13" t="str">
            <v>경기문산수억중</v>
          </cell>
          <cell r="F13" t="str">
            <v>1.30</v>
          </cell>
        </row>
      </sheetData>
      <sheetData sheetId="1">
        <row r="11">
          <cell r="C11" t="str">
            <v>남재은</v>
          </cell>
          <cell r="E11" t="str">
            <v>경기철산중</v>
          </cell>
          <cell r="F11" t="str">
            <v>5.01</v>
          </cell>
          <cell r="G11" t="str">
            <v>-0.2</v>
          </cell>
        </row>
        <row r="12">
          <cell r="C12" t="str">
            <v>진효우</v>
          </cell>
          <cell r="E12" t="str">
            <v>경기경수중</v>
          </cell>
          <cell r="F12" t="str">
            <v>4.86</v>
          </cell>
          <cell r="G12" t="str">
            <v>0.8</v>
          </cell>
        </row>
        <row r="13">
          <cell r="C13" t="str">
            <v>이소현</v>
          </cell>
          <cell r="E13" t="str">
            <v>경기문산수억중</v>
          </cell>
          <cell r="F13" t="str">
            <v>4.80</v>
          </cell>
          <cell r="G13" t="str">
            <v>-0.7</v>
          </cell>
        </row>
        <row r="14">
          <cell r="C14" t="str">
            <v>정은빈</v>
          </cell>
          <cell r="E14" t="str">
            <v>경기단원중</v>
          </cell>
          <cell r="F14" t="str">
            <v>4.79</v>
          </cell>
          <cell r="G14" t="str">
            <v>2.3참고기록</v>
          </cell>
        </row>
        <row r="15">
          <cell r="C15" t="str">
            <v>송민주</v>
          </cell>
          <cell r="E15" t="str">
            <v>서산여자중</v>
          </cell>
          <cell r="F15" t="str">
            <v>4.28</v>
          </cell>
          <cell r="G15" t="str">
            <v>-0.6</v>
          </cell>
        </row>
      </sheetData>
      <sheetData sheetId="2">
        <row r="11">
          <cell r="C11" t="str">
            <v>이혜민</v>
          </cell>
          <cell r="E11" t="str">
            <v>경북체육중</v>
          </cell>
          <cell r="F11" t="str">
            <v>13.08</v>
          </cell>
        </row>
        <row r="12">
          <cell r="C12" t="str">
            <v>배수민</v>
          </cell>
          <cell r="E12" t="str">
            <v>형곡중</v>
          </cell>
          <cell r="F12" t="str">
            <v>11.67</v>
          </cell>
        </row>
      </sheetData>
      <sheetData sheetId="3">
        <row r="11">
          <cell r="C11" t="str">
            <v>김민지</v>
          </cell>
          <cell r="E11" t="str">
            <v>익산지원중</v>
          </cell>
          <cell r="F11" t="str">
            <v>40.44</v>
          </cell>
        </row>
        <row r="12">
          <cell r="C12" t="str">
            <v>윤은환</v>
          </cell>
          <cell r="E12" t="str">
            <v>광주체육중</v>
          </cell>
          <cell r="F12" t="str">
            <v>36.79</v>
          </cell>
        </row>
        <row r="13">
          <cell r="C13" t="str">
            <v>김유나</v>
          </cell>
          <cell r="E13" t="str">
            <v>홍성여자중</v>
          </cell>
          <cell r="F13" t="str">
            <v>36.36</v>
          </cell>
        </row>
        <row r="14">
          <cell r="C14" t="str">
            <v>이수영</v>
          </cell>
          <cell r="E14" t="str">
            <v>성산중</v>
          </cell>
          <cell r="F14" t="str">
            <v>29.77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-0.2</v>
          </cell>
        </row>
        <row r="11">
          <cell r="C11" t="str">
            <v>이지훈</v>
          </cell>
          <cell r="E11" t="str">
            <v>경기석우중</v>
          </cell>
          <cell r="F11" t="str">
            <v>11.08</v>
          </cell>
        </row>
        <row r="12">
          <cell r="C12" t="str">
            <v>주영찬</v>
          </cell>
          <cell r="E12" t="str">
            <v>월촌중</v>
          </cell>
          <cell r="F12" t="str">
            <v>11.22</v>
          </cell>
        </row>
        <row r="13">
          <cell r="C13" t="str">
            <v>최현수</v>
          </cell>
          <cell r="E13" t="str">
            <v>월촌중</v>
          </cell>
          <cell r="F13" t="str">
            <v>11.25</v>
          </cell>
        </row>
        <row r="14">
          <cell r="C14" t="str">
            <v>고인성</v>
          </cell>
          <cell r="E14" t="str">
            <v>대전구봉중</v>
          </cell>
          <cell r="F14" t="str">
            <v>11.47</v>
          </cell>
        </row>
        <row r="15">
          <cell r="C15" t="str">
            <v>정명진</v>
          </cell>
          <cell r="E15" t="str">
            <v>북삼중</v>
          </cell>
          <cell r="F15" t="str">
            <v>11.57</v>
          </cell>
        </row>
        <row r="16">
          <cell r="C16" t="str">
            <v>김민우</v>
          </cell>
          <cell r="E16" t="str">
            <v>인천남중</v>
          </cell>
          <cell r="F16" t="str">
            <v>11.85</v>
          </cell>
        </row>
        <row r="17">
          <cell r="C17" t="str">
            <v>김현</v>
          </cell>
          <cell r="E17" t="str">
            <v>인천남중</v>
          </cell>
          <cell r="F17" t="str">
            <v>11.87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-0.5</v>
          </cell>
        </row>
        <row r="11">
          <cell r="C11" t="str">
            <v>최현수</v>
          </cell>
          <cell r="E11" t="str">
            <v>월촌중</v>
          </cell>
          <cell r="F11" t="str">
            <v>22.96</v>
          </cell>
        </row>
        <row r="12">
          <cell r="C12" t="str">
            <v>주영찬</v>
          </cell>
          <cell r="E12" t="str">
            <v>월촌중</v>
          </cell>
          <cell r="F12" t="str">
            <v>23.00</v>
          </cell>
        </row>
        <row r="13">
          <cell r="C13" t="str">
            <v>이지훈</v>
          </cell>
          <cell r="E13" t="str">
            <v>경기석우중</v>
          </cell>
          <cell r="F13" t="str">
            <v>23.00</v>
          </cell>
        </row>
        <row r="14">
          <cell r="C14" t="str">
            <v>황의찬</v>
          </cell>
          <cell r="E14" t="str">
            <v>거제중앙중</v>
          </cell>
          <cell r="F14" t="str">
            <v>23.24</v>
          </cell>
        </row>
        <row r="15">
          <cell r="C15" t="str">
            <v>고인성</v>
          </cell>
          <cell r="E15" t="str">
            <v>대전구봉중</v>
          </cell>
          <cell r="F15" t="str">
            <v>23.71</v>
          </cell>
        </row>
        <row r="16">
          <cell r="C16" t="str">
            <v>이강훈</v>
          </cell>
          <cell r="E16" t="str">
            <v>광주체육중</v>
          </cell>
          <cell r="F16" t="str">
            <v>23.73</v>
          </cell>
        </row>
        <row r="17">
          <cell r="C17" t="str">
            <v>배상운</v>
          </cell>
          <cell r="E17" t="str">
            <v>경기단원중</v>
          </cell>
          <cell r="F17" t="str">
            <v>24.22</v>
          </cell>
        </row>
        <row r="18">
          <cell r="C18" t="str">
            <v>천우성</v>
          </cell>
          <cell r="E18" t="str">
            <v>양양중</v>
          </cell>
          <cell r="F18" t="str">
            <v>24.45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김지환</v>
          </cell>
          <cell r="E11" t="str">
            <v>양정중</v>
          </cell>
          <cell r="F11" t="str">
            <v>51.61</v>
          </cell>
        </row>
        <row r="12">
          <cell r="C12" t="str">
            <v>배상운</v>
          </cell>
          <cell r="E12" t="str">
            <v>경기단원중</v>
          </cell>
          <cell r="F12" t="str">
            <v>51.87</v>
          </cell>
        </row>
        <row r="13">
          <cell r="C13" t="str">
            <v>이강훈</v>
          </cell>
          <cell r="E13" t="str">
            <v>광주체육중</v>
          </cell>
          <cell r="F13" t="str">
            <v>52.64</v>
          </cell>
        </row>
        <row r="14">
          <cell r="C14" t="str">
            <v>오아름</v>
          </cell>
          <cell r="E14" t="str">
            <v>경기체육중</v>
          </cell>
          <cell r="F14" t="str">
            <v>53.50</v>
          </cell>
        </row>
        <row r="15">
          <cell r="C15" t="str">
            <v>임홍석</v>
          </cell>
          <cell r="E15" t="str">
            <v>비아중</v>
          </cell>
          <cell r="F15" t="str">
            <v>55.05</v>
          </cell>
        </row>
        <row r="16">
          <cell r="C16" t="str">
            <v>이은찬</v>
          </cell>
          <cell r="E16" t="str">
            <v>함양중</v>
          </cell>
          <cell r="F16" t="str">
            <v>55.97</v>
          </cell>
        </row>
        <row r="17">
          <cell r="C17" t="str">
            <v>송민우</v>
          </cell>
          <cell r="E17" t="str">
            <v>서생중</v>
          </cell>
          <cell r="F17" t="str">
            <v>58.61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김은혁</v>
          </cell>
          <cell r="E11" t="str">
            <v>배문중</v>
          </cell>
          <cell r="F11" t="str">
            <v>1:57.25</v>
          </cell>
        </row>
        <row r="12">
          <cell r="C12" t="str">
            <v>손현준</v>
          </cell>
          <cell r="E12" t="str">
            <v>경기체육중</v>
          </cell>
          <cell r="F12" t="str">
            <v>1:59.49</v>
          </cell>
        </row>
        <row r="13">
          <cell r="C13" t="str">
            <v>윤지수</v>
          </cell>
          <cell r="E13" t="str">
            <v>양정중</v>
          </cell>
          <cell r="F13" t="str">
            <v>2:01.81</v>
          </cell>
        </row>
        <row r="14">
          <cell r="C14" t="str">
            <v>이민찬</v>
          </cell>
          <cell r="E14" t="str">
            <v>성보중</v>
          </cell>
          <cell r="F14" t="str">
            <v>2:07.61</v>
          </cell>
        </row>
        <row r="15">
          <cell r="C15" t="str">
            <v>김태훈</v>
          </cell>
          <cell r="E15" t="str">
            <v>충북영동중</v>
          </cell>
          <cell r="F15" t="str">
            <v>2:10.09</v>
          </cell>
        </row>
        <row r="16">
          <cell r="C16" t="str">
            <v>이준영</v>
          </cell>
          <cell r="E16" t="str">
            <v>월촌중</v>
          </cell>
          <cell r="F16" t="str">
            <v>2:11.42</v>
          </cell>
        </row>
        <row r="17">
          <cell r="C17" t="str">
            <v>김지환</v>
          </cell>
          <cell r="E17" t="str">
            <v>양정중</v>
          </cell>
          <cell r="F17" t="str">
            <v>2:12.64</v>
          </cell>
        </row>
        <row r="18">
          <cell r="C18" t="str">
            <v>한다흔</v>
          </cell>
          <cell r="E18" t="str">
            <v>서산중</v>
          </cell>
          <cell r="F18" t="str">
            <v>2:16.67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김은혁</v>
          </cell>
          <cell r="E11" t="str">
            <v>배문중</v>
          </cell>
          <cell r="F11" t="str">
            <v>4:04.10</v>
          </cell>
        </row>
        <row r="12">
          <cell r="C12" t="str">
            <v>손현준</v>
          </cell>
          <cell r="E12" t="str">
            <v>경기체육중</v>
          </cell>
          <cell r="F12" t="str">
            <v>4:08.19</v>
          </cell>
        </row>
        <row r="13">
          <cell r="C13" t="str">
            <v>김은성</v>
          </cell>
          <cell r="E13" t="str">
            <v>배문중</v>
          </cell>
          <cell r="F13" t="str">
            <v>4:09.09</v>
          </cell>
        </row>
        <row r="14">
          <cell r="C14" t="str">
            <v>김용빈</v>
          </cell>
          <cell r="E14" t="str">
            <v>양정중</v>
          </cell>
          <cell r="F14" t="str">
            <v>4:14.38</v>
          </cell>
        </row>
        <row r="15">
          <cell r="C15" t="str">
            <v>윤지수</v>
          </cell>
          <cell r="E15" t="str">
            <v>양정중</v>
          </cell>
          <cell r="F15" t="str">
            <v>4:16.44</v>
          </cell>
        </row>
        <row r="16">
          <cell r="C16" t="str">
            <v>김재현</v>
          </cell>
          <cell r="E16" t="str">
            <v>배문중</v>
          </cell>
          <cell r="F16" t="str">
            <v>4:19.71</v>
          </cell>
        </row>
        <row r="17">
          <cell r="C17" t="str">
            <v>이준서</v>
          </cell>
          <cell r="E17" t="str">
            <v>경기체육중</v>
          </cell>
          <cell r="F17" t="str">
            <v>4:23.67</v>
          </cell>
        </row>
        <row r="18">
          <cell r="C18" t="str">
            <v>김태훈</v>
          </cell>
          <cell r="E18" t="str">
            <v>충북영동중</v>
          </cell>
          <cell r="F18" t="str">
            <v>4:27.45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양승우</v>
          </cell>
          <cell r="E11" t="str">
            <v>서산중</v>
          </cell>
          <cell r="F11" t="str">
            <v>53.43</v>
          </cell>
        </row>
        <row r="12">
          <cell r="C12" t="str">
            <v>길혁진</v>
          </cell>
          <cell r="E12" t="str">
            <v>경기소래중</v>
          </cell>
          <cell r="F12" t="str">
            <v>54.46</v>
          </cell>
        </row>
        <row r="13">
          <cell r="C13" t="str">
            <v>김도혁</v>
          </cell>
          <cell r="E13" t="str">
            <v>경기석우중</v>
          </cell>
          <cell r="F13" t="str">
            <v>56.29</v>
          </cell>
        </row>
        <row r="14">
          <cell r="C14" t="str">
            <v>박규택</v>
          </cell>
          <cell r="E14" t="str">
            <v>거제중앙중</v>
          </cell>
          <cell r="F14" t="str">
            <v>57.29</v>
          </cell>
        </row>
        <row r="15">
          <cell r="C15" t="str">
            <v>윤우린</v>
          </cell>
          <cell r="E15" t="str">
            <v>천안오성중</v>
          </cell>
          <cell r="F15" t="str">
            <v>57.77</v>
          </cell>
        </row>
        <row r="16">
          <cell r="C16" t="str">
            <v>김민승</v>
          </cell>
          <cell r="E16" t="str">
            <v>경기송운중</v>
          </cell>
          <cell r="F16" t="str">
            <v>58.92</v>
          </cell>
        </row>
        <row r="17">
          <cell r="C17" t="str">
            <v>임도윤</v>
          </cell>
          <cell r="E17" t="str">
            <v>양정중</v>
          </cell>
          <cell r="F17" t="str">
            <v>59.49</v>
          </cell>
        </row>
        <row r="18">
          <cell r="C18" t="str">
            <v>황채우</v>
          </cell>
          <cell r="E18" t="str">
            <v>조치원중</v>
          </cell>
          <cell r="F18" t="str">
            <v>1:00.07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김은성</v>
          </cell>
          <cell r="E11" t="str">
            <v>배문중</v>
          </cell>
          <cell r="F11" t="str">
            <v>9:08.11</v>
          </cell>
        </row>
        <row r="12">
          <cell r="C12" t="str">
            <v>김재현</v>
          </cell>
          <cell r="E12" t="str">
            <v>배문중</v>
          </cell>
          <cell r="F12" t="str">
            <v>9:10.09</v>
          </cell>
        </row>
        <row r="13">
          <cell r="C13" t="str">
            <v>이준서</v>
          </cell>
          <cell r="E13" t="str">
            <v>경기체육중</v>
          </cell>
          <cell r="F13" t="str">
            <v>9:20.47</v>
          </cell>
        </row>
        <row r="14">
          <cell r="C14" t="str">
            <v>김용빈</v>
          </cell>
          <cell r="E14" t="str">
            <v>양정중</v>
          </cell>
          <cell r="F14" t="str">
            <v>9:34.18</v>
          </cell>
        </row>
        <row r="15">
          <cell r="C15" t="str">
            <v>이지헌</v>
          </cell>
          <cell r="E15" t="str">
            <v>동향중</v>
          </cell>
          <cell r="F15" t="str">
            <v>9:39.55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0.0</v>
          </cell>
        </row>
        <row r="11">
          <cell r="C11" t="str">
            <v>황의찬</v>
          </cell>
          <cell r="E11" t="str">
            <v>거제중앙중</v>
          </cell>
          <cell r="F11" t="str">
            <v>15.75</v>
          </cell>
        </row>
        <row r="12">
          <cell r="C12" t="str">
            <v>최희태</v>
          </cell>
          <cell r="E12" t="str">
            <v>대전구봉중</v>
          </cell>
          <cell r="F12" t="str">
            <v>16.10</v>
          </cell>
        </row>
        <row r="13">
          <cell r="C13" t="str">
            <v>정주안</v>
          </cell>
          <cell r="E13" t="str">
            <v>북삼중</v>
          </cell>
          <cell r="F13" t="str">
            <v>16.23</v>
          </cell>
        </row>
        <row r="14">
          <cell r="C14" t="str">
            <v>송민우</v>
          </cell>
          <cell r="E14" t="str">
            <v>서생중</v>
          </cell>
          <cell r="F14" t="str">
            <v>17.72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창"/>
    </sheetNames>
    <sheetDataSet>
      <sheetData sheetId="0">
        <row r="11">
          <cell r="C11" t="str">
            <v>최희태</v>
          </cell>
          <cell r="E11" t="str">
            <v>대전구봉중</v>
          </cell>
          <cell r="F11" t="str">
            <v>NM</v>
          </cell>
        </row>
      </sheetData>
      <sheetData sheetId="1">
        <row r="11">
          <cell r="C11" t="str">
            <v>송진호</v>
          </cell>
          <cell r="E11" t="str">
            <v>경기체육중</v>
          </cell>
          <cell r="F11" t="str">
            <v>3.00</v>
          </cell>
        </row>
      </sheetData>
      <sheetData sheetId="2">
        <row r="11">
          <cell r="C11" t="str">
            <v>정명진</v>
          </cell>
          <cell r="E11" t="str">
            <v>북삼중</v>
          </cell>
          <cell r="F11" t="str">
            <v>6.47</v>
          </cell>
          <cell r="G11" t="str">
            <v>0.1</v>
          </cell>
        </row>
        <row r="12">
          <cell r="C12" t="str">
            <v>송병찬</v>
          </cell>
          <cell r="E12" t="str">
            <v>월촌중</v>
          </cell>
          <cell r="F12" t="str">
            <v>6.39</v>
          </cell>
          <cell r="G12" t="str">
            <v>1.1</v>
          </cell>
        </row>
        <row r="13">
          <cell r="C13" t="str">
            <v>박한빛</v>
          </cell>
          <cell r="E13" t="str">
            <v>익산어양중</v>
          </cell>
          <cell r="F13" t="str">
            <v>6.26</v>
          </cell>
          <cell r="G13" t="str">
            <v>-0.9</v>
          </cell>
        </row>
        <row r="14">
          <cell r="C14" t="str">
            <v>황서준</v>
          </cell>
          <cell r="E14" t="str">
            <v>거제중앙중</v>
          </cell>
          <cell r="F14" t="str">
            <v>5.89</v>
          </cell>
          <cell r="G14" t="str">
            <v>0.2</v>
          </cell>
        </row>
        <row r="15">
          <cell r="C15" t="str">
            <v>임홍석</v>
          </cell>
          <cell r="E15" t="str">
            <v>비아중</v>
          </cell>
          <cell r="F15" t="str">
            <v>5.87</v>
          </cell>
          <cell r="G15" t="str">
            <v>-0.1</v>
          </cell>
        </row>
        <row r="16">
          <cell r="C16" t="str">
            <v>안지원</v>
          </cell>
          <cell r="E16" t="str">
            <v>부산대청중</v>
          </cell>
          <cell r="F16" t="str">
            <v>5.72</v>
          </cell>
          <cell r="G16" t="str">
            <v>-0.2</v>
          </cell>
        </row>
        <row r="17">
          <cell r="C17" t="str">
            <v>고왕산</v>
          </cell>
          <cell r="E17" t="str">
            <v>광주체육중</v>
          </cell>
          <cell r="F17" t="str">
            <v>5.69</v>
          </cell>
          <cell r="G17" t="str">
            <v>-0.8</v>
          </cell>
        </row>
        <row r="18">
          <cell r="C18" t="str">
            <v>오승민</v>
          </cell>
          <cell r="E18" t="str">
            <v>경기능곡중</v>
          </cell>
          <cell r="F18" t="str">
            <v>5.63</v>
          </cell>
          <cell r="G18" t="str">
            <v>-0.4</v>
          </cell>
        </row>
      </sheetData>
      <sheetData sheetId="3">
        <row r="11">
          <cell r="C11" t="str">
            <v>박한빛</v>
          </cell>
          <cell r="E11" t="str">
            <v>익산어양중</v>
          </cell>
          <cell r="F11" t="str">
            <v>13.87</v>
          </cell>
          <cell r="G11" t="str">
            <v>1.1</v>
          </cell>
        </row>
        <row r="12">
          <cell r="C12" t="str">
            <v>황서준</v>
          </cell>
          <cell r="E12" t="str">
            <v>거제중앙중</v>
          </cell>
          <cell r="F12" t="str">
            <v>13.08</v>
          </cell>
          <cell r="G12" t="str">
            <v>1.0</v>
          </cell>
        </row>
        <row r="13">
          <cell r="C13" t="str">
            <v>안지원</v>
          </cell>
          <cell r="E13" t="str">
            <v>부산대청중</v>
          </cell>
          <cell r="F13" t="str">
            <v>12.71</v>
          </cell>
          <cell r="G13" t="str">
            <v>0.6</v>
          </cell>
        </row>
        <row r="14">
          <cell r="C14" t="str">
            <v>홍원의</v>
          </cell>
          <cell r="E14" t="str">
            <v>동명중</v>
          </cell>
          <cell r="F14" t="str">
            <v>12.58</v>
          </cell>
          <cell r="G14" t="str">
            <v>0.6</v>
          </cell>
        </row>
        <row r="15">
          <cell r="C15" t="str">
            <v>고왕산</v>
          </cell>
          <cell r="E15" t="str">
            <v>광주체육중</v>
          </cell>
          <cell r="F15" t="str">
            <v>12.44</v>
          </cell>
          <cell r="G15" t="str">
            <v>0.9</v>
          </cell>
        </row>
        <row r="16">
          <cell r="C16" t="str">
            <v>김승우</v>
          </cell>
          <cell r="E16" t="str">
            <v>인천남중</v>
          </cell>
          <cell r="F16" t="str">
            <v>12.28</v>
          </cell>
          <cell r="G16" t="str">
            <v>-0.1</v>
          </cell>
        </row>
      </sheetData>
      <sheetData sheetId="4">
        <row r="11">
          <cell r="C11" t="str">
            <v>박민재</v>
          </cell>
          <cell r="E11" t="str">
            <v>당진원당중</v>
          </cell>
          <cell r="F11" t="str">
            <v>19.33</v>
          </cell>
        </row>
        <row r="12">
          <cell r="C12" t="str">
            <v>안상준</v>
          </cell>
          <cell r="E12" t="str">
            <v>익산지원중</v>
          </cell>
          <cell r="F12" t="str">
            <v>18.74</v>
          </cell>
        </row>
        <row r="13">
          <cell r="C13" t="str">
            <v>전정훈</v>
          </cell>
          <cell r="E13" t="str">
            <v>경기체육중</v>
          </cell>
          <cell r="F13" t="str">
            <v>16.24</v>
          </cell>
        </row>
        <row r="14">
          <cell r="C14" t="str">
            <v>김용준</v>
          </cell>
          <cell r="E14" t="str">
            <v>예산중</v>
          </cell>
          <cell r="F14" t="str">
            <v>15.38</v>
          </cell>
        </row>
        <row r="15">
          <cell r="C15" t="str">
            <v>허모세</v>
          </cell>
          <cell r="E15" t="str">
            <v>거제중앙중</v>
          </cell>
          <cell r="F15" t="str">
            <v>15.11</v>
          </cell>
        </row>
        <row r="16">
          <cell r="C16" t="str">
            <v>이수민</v>
          </cell>
          <cell r="E16" t="str">
            <v>태안중</v>
          </cell>
          <cell r="F16" t="str">
            <v>15.09</v>
          </cell>
        </row>
        <row r="17">
          <cell r="C17" t="str">
            <v>김학선</v>
          </cell>
          <cell r="E17" t="str">
            <v>경기여주중</v>
          </cell>
          <cell r="F17" t="str">
            <v>14.16</v>
          </cell>
        </row>
        <row r="18">
          <cell r="C18" t="str">
            <v>오성훤</v>
          </cell>
          <cell r="E18" t="str">
            <v>부산대청중</v>
          </cell>
          <cell r="F18" t="str">
            <v>10.25</v>
          </cell>
        </row>
      </sheetData>
      <sheetData sheetId="5">
        <row r="11">
          <cell r="C11" t="str">
            <v>박민재</v>
          </cell>
          <cell r="E11" t="str">
            <v>당진원당중</v>
          </cell>
          <cell r="F11" t="str">
            <v>64.04</v>
          </cell>
        </row>
        <row r="12">
          <cell r="C12" t="str">
            <v>최대성</v>
          </cell>
          <cell r="E12" t="str">
            <v>광주체육중</v>
          </cell>
          <cell r="F12" t="str">
            <v>43.50</v>
          </cell>
        </row>
        <row r="13">
          <cell r="C13" t="str">
            <v>이힘찬</v>
          </cell>
          <cell r="E13" t="str">
            <v>흥해중</v>
          </cell>
          <cell r="F13" t="str">
            <v>38.99</v>
          </cell>
        </row>
        <row r="14">
          <cell r="C14" t="str">
            <v>오성훤</v>
          </cell>
          <cell r="E14" t="str">
            <v>부산대청중</v>
          </cell>
          <cell r="F14" t="str">
            <v>35.32</v>
          </cell>
        </row>
        <row r="15">
          <cell r="C15" t="str">
            <v>김학선</v>
          </cell>
          <cell r="E15" t="str">
            <v>경기여주중</v>
          </cell>
          <cell r="F15" t="str">
            <v>30.83</v>
          </cell>
        </row>
      </sheetData>
      <sheetData sheetId="6">
        <row r="11">
          <cell r="C11" t="str">
            <v>정준석</v>
          </cell>
          <cell r="E11" t="str">
            <v>경기체육중</v>
          </cell>
          <cell r="F11" t="str">
            <v>56.55</v>
          </cell>
        </row>
        <row r="12">
          <cell r="C12" t="str">
            <v>심하민</v>
          </cell>
          <cell r="E12" t="str">
            <v>전북체육중</v>
          </cell>
          <cell r="F12" t="str">
            <v>55.26</v>
          </cell>
        </row>
        <row r="13">
          <cell r="C13" t="str">
            <v>하승민</v>
          </cell>
          <cell r="E13" t="str">
            <v>창녕중</v>
          </cell>
          <cell r="F13" t="str">
            <v>47.96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1.4</v>
          </cell>
        </row>
        <row r="11">
          <cell r="C11" t="str">
            <v>강수연</v>
          </cell>
          <cell r="E11" t="str">
            <v>월촌중</v>
          </cell>
          <cell r="F11" t="str">
            <v>12.87</v>
          </cell>
        </row>
        <row r="12">
          <cell r="C12" t="str">
            <v>이은총</v>
          </cell>
          <cell r="E12" t="str">
            <v>경기체육중</v>
          </cell>
          <cell r="F12" t="str">
            <v>13.07</v>
          </cell>
        </row>
        <row r="13">
          <cell r="C13" t="str">
            <v>정서인</v>
          </cell>
          <cell r="E13" t="str">
            <v>경기체육중</v>
          </cell>
          <cell r="F13" t="str">
            <v>13.26</v>
          </cell>
        </row>
        <row r="14">
          <cell r="C14" t="str">
            <v>황보라</v>
          </cell>
          <cell r="E14" t="str">
            <v>홍성여자중</v>
          </cell>
          <cell r="F14" t="str">
            <v>13.32</v>
          </cell>
        </row>
        <row r="15">
          <cell r="C15" t="str">
            <v>장정민</v>
          </cell>
          <cell r="E15" t="str">
            <v>거제중앙중</v>
          </cell>
          <cell r="F15" t="str">
            <v>13.32</v>
          </cell>
        </row>
        <row r="16">
          <cell r="C16" t="str">
            <v>박강빈</v>
          </cell>
          <cell r="E16" t="str">
            <v>광주체육중</v>
          </cell>
          <cell r="F16" t="str">
            <v>13.43</v>
          </cell>
        </row>
        <row r="17">
          <cell r="C17" t="str">
            <v>강하은</v>
          </cell>
          <cell r="E17" t="str">
            <v>광주체육중</v>
          </cell>
          <cell r="F17" t="str">
            <v>14.66</v>
          </cell>
        </row>
        <row r="18">
          <cell r="C18" t="str">
            <v>노희원</v>
          </cell>
          <cell r="E18" t="str">
            <v>경기단원중</v>
          </cell>
          <cell r="F18" t="str">
            <v>15.44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0.5</v>
          </cell>
        </row>
        <row r="11">
          <cell r="C11" t="str">
            <v>강수연</v>
          </cell>
          <cell r="E11" t="str">
            <v>월촌중</v>
          </cell>
          <cell r="F11" t="str">
            <v>26.60</v>
          </cell>
        </row>
        <row r="12">
          <cell r="C12" t="str">
            <v>김찬송</v>
          </cell>
          <cell r="E12" t="str">
            <v>비아중</v>
          </cell>
          <cell r="F12" t="str">
            <v>27.19</v>
          </cell>
        </row>
        <row r="13">
          <cell r="C13" t="str">
            <v>황보라</v>
          </cell>
          <cell r="E13" t="str">
            <v>홍성여자중</v>
          </cell>
          <cell r="F13" t="str">
            <v>27.34</v>
          </cell>
        </row>
        <row r="14">
          <cell r="C14" t="str">
            <v>정서인</v>
          </cell>
          <cell r="E14" t="str">
            <v>경기체육중</v>
          </cell>
          <cell r="F14" t="str">
            <v>27.39</v>
          </cell>
        </row>
        <row r="15">
          <cell r="C15" t="str">
            <v>이은총</v>
          </cell>
          <cell r="E15" t="str">
            <v>경기체육중</v>
          </cell>
          <cell r="F15" t="str">
            <v>27.58</v>
          </cell>
        </row>
        <row r="16">
          <cell r="C16" t="str">
            <v>이유나</v>
          </cell>
          <cell r="E16" t="str">
            <v>경기체육중</v>
          </cell>
          <cell r="F16" t="str">
            <v>27.96</v>
          </cell>
        </row>
        <row r="17">
          <cell r="C17" t="str">
            <v>장정민</v>
          </cell>
          <cell r="E17" t="str">
            <v>거제중앙중</v>
          </cell>
          <cell r="F17" t="str">
            <v>28.24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홍진주</v>
          </cell>
          <cell r="E11" t="str">
            <v>천안오성중</v>
          </cell>
          <cell r="F11" t="str">
            <v>1:01.41</v>
          </cell>
        </row>
        <row r="12">
          <cell r="C12" t="str">
            <v>이유나</v>
          </cell>
          <cell r="E12" t="str">
            <v>경기체육중</v>
          </cell>
          <cell r="F12" t="str">
            <v>1:02.23</v>
          </cell>
        </row>
        <row r="13">
          <cell r="C13" t="str">
            <v>이정은</v>
          </cell>
          <cell r="E13" t="str">
            <v>광주체육중</v>
          </cell>
          <cell r="F13" t="str">
            <v>1:06.52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이예원</v>
          </cell>
          <cell r="E11" t="str">
            <v>충북영동중</v>
          </cell>
          <cell r="F11" t="str">
            <v>2:21.17</v>
          </cell>
        </row>
        <row r="12">
          <cell r="C12" t="str">
            <v>홍해인</v>
          </cell>
          <cell r="E12" t="str">
            <v>천안오성중</v>
          </cell>
          <cell r="F12" t="str">
            <v>2:25.43</v>
          </cell>
        </row>
        <row r="13">
          <cell r="C13" t="str">
            <v>박은서</v>
          </cell>
          <cell r="E13" t="str">
            <v>부원여자중</v>
          </cell>
          <cell r="F13" t="str">
            <v>2:31.75</v>
          </cell>
        </row>
        <row r="14">
          <cell r="C14" t="str">
            <v>이정은</v>
          </cell>
          <cell r="E14" t="str">
            <v>광주체육중</v>
          </cell>
          <cell r="F14" t="str">
            <v>2:39.30</v>
          </cell>
        </row>
        <row r="15">
          <cell r="C15" t="str">
            <v>김은영</v>
          </cell>
          <cell r="E15" t="str">
            <v>경북성남여자중</v>
          </cell>
          <cell r="F15" t="str">
            <v>2:47.47</v>
          </cell>
        </row>
        <row r="16">
          <cell r="C16" t="str">
            <v>조승인</v>
          </cell>
          <cell r="E16" t="str">
            <v>간석여자중</v>
          </cell>
          <cell r="F16" t="str">
            <v>3:03.40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이명웅</v>
          </cell>
          <cell r="E11" t="str">
            <v>천안오성중</v>
          </cell>
          <cell r="F11" t="str">
            <v>4:48.38</v>
          </cell>
        </row>
        <row r="12">
          <cell r="C12" t="str">
            <v>이예원</v>
          </cell>
          <cell r="E12" t="str">
            <v>충북영동중</v>
          </cell>
          <cell r="F12" t="str">
            <v>4:50.78</v>
          </cell>
        </row>
        <row r="13">
          <cell r="C13" t="str">
            <v>홍해인</v>
          </cell>
          <cell r="E13" t="str">
            <v>천안오성중</v>
          </cell>
          <cell r="F13" t="str">
            <v>5:01.40</v>
          </cell>
        </row>
        <row r="14">
          <cell r="C14" t="str">
            <v>김소민</v>
          </cell>
          <cell r="E14" t="str">
            <v>경기체육중</v>
          </cell>
          <cell r="F14" t="str">
            <v>5:21.51</v>
          </cell>
        </row>
        <row r="15">
          <cell r="C15" t="str">
            <v>최서영</v>
          </cell>
          <cell r="E15" t="str">
            <v>대전체육중</v>
          </cell>
          <cell r="F15" t="str">
            <v>5:29.60</v>
          </cell>
        </row>
        <row r="16">
          <cell r="C16" t="str">
            <v>황혜빈</v>
          </cell>
          <cell r="E16" t="str">
            <v>설온중</v>
          </cell>
          <cell r="F16" t="str">
            <v>5:48.09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이명웅</v>
          </cell>
          <cell r="E11" t="str">
            <v>천안오성중</v>
          </cell>
          <cell r="F11" t="str">
            <v>11:33.21</v>
          </cell>
        </row>
        <row r="12">
          <cell r="C12" t="str">
            <v>김소민</v>
          </cell>
          <cell r="E12" t="str">
            <v>경기체육중</v>
          </cell>
          <cell r="F12" t="str">
            <v>11:34.49</v>
          </cell>
        </row>
        <row r="13">
          <cell r="C13" t="str">
            <v>최서영</v>
          </cell>
          <cell r="E13" t="str">
            <v>대전체육중</v>
          </cell>
          <cell r="F13" t="str">
            <v>11:36.00</v>
          </cell>
        </row>
        <row r="14">
          <cell r="C14" t="str">
            <v>박은서</v>
          </cell>
          <cell r="E14" t="str">
            <v>부원여자중</v>
          </cell>
          <cell r="F14" t="str">
            <v>11:38.69</v>
          </cell>
        </row>
        <row r="15">
          <cell r="C15" t="str">
            <v>조승인</v>
          </cell>
          <cell r="E15" t="str">
            <v>간석여자중</v>
          </cell>
          <cell r="F15" t="str">
            <v>12:59.37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>
            <v>-0.7</v>
          </cell>
        </row>
        <row r="11">
          <cell r="C11" t="str">
            <v>김찬송</v>
          </cell>
          <cell r="E11" t="str">
            <v>비아중</v>
          </cell>
          <cell r="F11" t="str">
            <v>15.23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정우진</v>
          </cell>
          <cell r="E11" t="str">
            <v>대구체육중</v>
          </cell>
          <cell r="F11" t="str">
            <v>2:08.31</v>
          </cell>
        </row>
        <row r="12">
          <cell r="C12" t="str">
            <v>주우현</v>
          </cell>
          <cell r="E12" t="str">
            <v>대구체육중</v>
          </cell>
          <cell r="F12" t="str">
            <v>2:09.01</v>
          </cell>
        </row>
        <row r="13">
          <cell r="C13" t="str">
            <v>이동규</v>
          </cell>
          <cell r="E13" t="str">
            <v>설온중</v>
          </cell>
          <cell r="F13" t="str">
            <v>2:09.06</v>
          </cell>
        </row>
        <row r="14">
          <cell r="C14" t="str">
            <v>심주완</v>
          </cell>
          <cell r="E14" t="str">
            <v>배문중</v>
          </cell>
          <cell r="F14" t="str">
            <v>2:09.21</v>
          </cell>
        </row>
        <row r="15">
          <cell r="C15" t="str">
            <v>강동훈</v>
          </cell>
          <cell r="E15" t="str">
            <v>반곡중</v>
          </cell>
          <cell r="F15" t="str">
            <v>2:15.96</v>
          </cell>
        </row>
        <row r="16">
          <cell r="C16" t="str">
            <v>엄효상</v>
          </cell>
          <cell r="E16" t="str">
            <v>설온중</v>
          </cell>
          <cell r="F16" t="str">
            <v>2:17.16</v>
          </cell>
        </row>
        <row r="17">
          <cell r="C17" t="str">
            <v>조지운</v>
          </cell>
          <cell r="E17" t="str">
            <v>서산중</v>
          </cell>
          <cell r="F17" t="str">
            <v>2:17.37</v>
          </cell>
        </row>
        <row r="18">
          <cell r="C18" t="str">
            <v>정서진</v>
          </cell>
          <cell r="E18" t="str">
            <v>양정중</v>
          </cell>
          <cell r="F18" t="str">
            <v>2:20.00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장대X"/>
      <sheetName val="멀리"/>
      <sheetName val="세단"/>
      <sheetName val="포환"/>
      <sheetName val="원반"/>
      <sheetName val="창"/>
    </sheetNames>
    <sheetDataSet>
      <sheetData sheetId="0" refreshError="1"/>
      <sheetData sheetId="1" refreshError="1"/>
      <sheetData sheetId="2">
        <row r="11">
          <cell r="C11" t="str">
            <v>허정인</v>
          </cell>
          <cell r="E11" t="str">
            <v>광주체육중</v>
          </cell>
          <cell r="F11" t="str">
            <v>5.22</v>
          </cell>
          <cell r="G11" t="str">
            <v>0.2</v>
          </cell>
        </row>
        <row r="12">
          <cell r="C12" t="str">
            <v>장성이</v>
          </cell>
          <cell r="E12" t="str">
            <v>북삼중</v>
          </cell>
          <cell r="F12" t="str">
            <v>5.18</v>
          </cell>
          <cell r="G12" t="str">
            <v>0.0</v>
          </cell>
        </row>
        <row r="13">
          <cell r="C13" t="str">
            <v>이서영</v>
          </cell>
          <cell r="E13" t="str">
            <v>홍성여자중</v>
          </cell>
          <cell r="F13" t="str">
            <v>5.12</v>
          </cell>
          <cell r="G13" t="str">
            <v>0.3</v>
          </cell>
        </row>
        <row r="14">
          <cell r="C14" t="str">
            <v>장효빈</v>
          </cell>
          <cell r="E14" t="str">
            <v>보은여자중</v>
          </cell>
          <cell r="F14" t="str">
            <v>4.67</v>
          </cell>
          <cell r="G14" t="str">
            <v>0.0</v>
          </cell>
        </row>
        <row r="15">
          <cell r="G15" t="str">
            <v/>
          </cell>
        </row>
      </sheetData>
      <sheetData sheetId="3">
        <row r="11">
          <cell r="C11" t="str">
            <v>장성이</v>
          </cell>
          <cell r="E11" t="str">
            <v>북삼중</v>
          </cell>
          <cell r="F11" t="str">
            <v>11.51</v>
          </cell>
          <cell r="G11" t="str">
            <v>-0.1</v>
          </cell>
        </row>
        <row r="12">
          <cell r="C12" t="str">
            <v>이서영</v>
          </cell>
          <cell r="E12" t="str">
            <v>홍성여자중</v>
          </cell>
          <cell r="F12" t="str">
            <v>11.51</v>
          </cell>
          <cell r="G12" t="str">
            <v>0.5</v>
          </cell>
        </row>
        <row r="13">
          <cell r="C13" t="str">
            <v>박강빈</v>
          </cell>
          <cell r="E13" t="str">
            <v>광주체육중</v>
          </cell>
          <cell r="F13" t="str">
            <v>10.38</v>
          </cell>
          <cell r="G13" t="str">
            <v>0.1</v>
          </cell>
        </row>
      </sheetData>
      <sheetData sheetId="4">
        <row r="11">
          <cell r="C11" t="str">
            <v>박소진</v>
          </cell>
          <cell r="E11" t="str">
            <v>형곡중</v>
          </cell>
          <cell r="F11" t="str">
            <v>14.03</v>
          </cell>
        </row>
        <row r="12">
          <cell r="C12" t="str">
            <v>김미나</v>
          </cell>
          <cell r="E12" t="str">
            <v>경기체육중</v>
          </cell>
          <cell r="F12" t="str">
            <v>13.51</v>
          </cell>
        </row>
        <row r="13">
          <cell r="C13" t="str">
            <v>하지영</v>
          </cell>
          <cell r="E13" t="str">
            <v>광주체육중</v>
          </cell>
          <cell r="F13" t="str">
            <v>11.81</v>
          </cell>
        </row>
        <row r="14">
          <cell r="C14" t="str">
            <v>김지영</v>
          </cell>
          <cell r="E14" t="str">
            <v>장항중</v>
          </cell>
          <cell r="F14" t="str">
            <v>9.17</v>
          </cell>
        </row>
      </sheetData>
      <sheetData sheetId="5">
        <row r="11">
          <cell r="C11" t="str">
            <v>곽시현</v>
          </cell>
          <cell r="E11" t="str">
            <v>경기체육중</v>
          </cell>
          <cell r="F11" t="str">
            <v>32.57</v>
          </cell>
        </row>
        <row r="12">
          <cell r="C12" t="str">
            <v>김미나</v>
          </cell>
          <cell r="E12" t="str">
            <v>경기체육중</v>
          </cell>
          <cell r="F12" t="str">
            <v>28.37</v>
          </cell>
        </row>
        <row r="13">
          <cell r="C13" t="str">
            <v>김지수</v>
          </cell>
          <cell r="E13" t="str">
            <v>대구체육중</v>
          </cell>
          <cell r="F13" t="str">
            <v>20.41</v>
          </cell>
        </row>
      </sheetData>
      <sheetData sheetId="6">
        <row r="11">
          <cell r="C11" t="str">
            <v>양아름</v>
          </cell>
          <cell r="E11" t="str">
            <v>익산지원중</v>
          </cell>
          <cell r="F11" t="str">
            <v>44.59</v>
          </cell>
        </row>
        <row r="12">
          <cell r="C12" t="str">
            <v>송채은</v>
          </cell>
          <cell r="E12" t="str">
            <v>서생중</v>
          </cell>
          <cell r="F12" t="str">
            <v>44.53</v>
          </cell>
        </row>
        <row r="13">
          <cell r="C13" t="str">
            <v>김지안</v>
          </cell>
          <cell r="E13" t="str">
            <v>광주체육중</v>
          </cell>
          <cell r="F13" t="str">
            <v>44.09</v>
          </cell>
        </row>
        <row r="14">
          <cell r="C14" t="str">
            <v>장예영</v>
          </cell>
          <cell r="E14" t="str">
            <v>조치원여자중</v>
          </cell>
          <cell r="F14" t="str">
            <v>42.63</v>
          </cell>
        </row>
        <row r="15">
          <cell r="C15" t="str">
            <v>김지영</v>
          </cell>
          <cell r="E15" t="str">
            <v>장항중</v>
          </cell>
          <cell r="F15" t="str">
            <v>42.09</v>
          </cell>
        </row>
        <row r="16">
          <cell r="C16" t="str">
            <v>김하은</v>
          </cell>
          <cell r="E16" t="str">
            <v>경기체육중</v>
          </cell>
          <cell r="F16" t="str">
            <v>40.17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주영찬 최현수 송병찬 이종원</v>
          </cell>
          <cell r="E11" t="str">
            <v>월촌중</v>
          </cell>
          <cell r="F11" t="str">
            <v>44.27</v>
          </cell>
        </row>
        <row r="12">
          <cell r="C12" t="str">
            <v>김도혁 차민오 손호영 이지훈</v>
          </cell>
          <cell r="E12" t="str">
            <v>경기석우중</v>
          </cell>
          <cell r="F12" t="str">
            <v>44.78</v>
          </cell>
        </row>
        <row r="13">
          <cell r="C13" t="str">
            <v xml:space="preserve">황서준 윤석준 김민제 황의찬 </v>
          </cell>
          <cell r="E13" t="str">
            <v>거제중앙중</v>
          </cell>
          <cell r="F13" t="str">
            <v>45.66</v>
          </cell>
        </row>
        <row r="14">
          <cell r="C14" t="str">
            <v>김민우 이영민 김승우 김현</v>
          </cell>
          <cell r="E14" t="str">
            <v>인천남중</v>
          </cell>
          <cell r="F14" t="str">
            <v>45.67</v>
          </cell>
        </row>
        <row r="15">
          <cell r="C15" t="str">
            <v>최희태 고인성 노준명 김선구</v>
          </cell>
          <cell r="E15" t="str">
            <v>대전구봉중</v>
          </cell>
          <cell r="F15" t="str">
            <v>46.01</v>
          </cell>
        </row>
        <row r="16">
          <cell r="C16" t="str">
            <v>박희재 윤인재 조찬호 설상우</v>
          </cell>
          <cell r="E16" t="str">
            <v>울산중</v>
          </cell>
          <cell r="F16" t="str">
            <v>47.35</v>
          </cell>
        </row>
        <row r="17">
          <cell r="C17" t="str">
            <v>안성준 황진서 정준교 안지원</v>
          </cell>
          <cell r="E17" t="str">
            <v>부산대청중</v>
          </cell>
          <cell r="F17" t="str">
            <v>51.02</v>
          </cell>
        </row>
        <row r="18">
          <cell r="C18" t="str">
            <v>주현우 유선호 정용진 김주현</v>
          </cell>
          <cell r="E18" t="str">
            <v>충주중</v>
          </cell>
          <cell r="F18" t="str">
            <v>51.36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정진우 윤지수 김용빈 김지환</v>
          </cell>
          <cell r="E11" t="str">
            <v>양정중</v>
          </cell>
          <cell r="F11" t="str">
            <v>3:35.21</v>
          </cell>
        </row>
        <row r="12">
          <cell r="C12" t="str">
            <v>김승우 이영민 김민우 김현</v>
          </cell>
          <cell r="E12" t="str">
            <v>인천남중</v>
          </cell>
          <cell r="F12" t="str">
            <v>3:37.88</v>
          </cell>
        </row>
        <row r="13">
          <cell r="C13" t="str">
            <v>황서준 윤석준 김민제 황의찬</v>
          </cell>
          <cell r="E13" t="str">
            <v>거제중앙중</v>
          </cell>
          <cell r="F13" t="str">
            <v>3:43.59</v>
          </cell>
        </row>
        <row r="14">
          <cell r="C14" t="str">
            <v>고인성 최희태 노준명 김선구</v>
          </cell>
          <cell r="E14" t="str">
            <v>대전구봉중</v>
          </cell>
          <cell r="F14" t="str">
            <v>3:47.56</v>
          </cell>
        </row>
        <row r="15">
          <cell r="C15" t="str">
            <v>한지상 오준서 이영욱 이민찬</v>
          </cell>
          <cell r="E15" t="str">
            <v>성보중</v>
          </cell>
          <cell r="F15" t="str">
            <v>3:52.94</v>
          </cell>
        </row>
        <row r="16">
          <cell r="C16" t="str">
            <v xml:space="preserve">천우성 정한욱 김성욱 강재성  </v>
          </cell>
          <cell r="E16" t="str">
            <v>양양중</v>
          </cell>
          <cell r="F16" t="str">
            <v>3:53.89</v>
          </cell>
        </row>
        <row r="17">
          <cell r="C17" t="str">
            <v>정준교 황진서 김민우 안지원</v>
          </cell>
          <cell r="E17" t="str">
            <v>부산대청중</v>
          </cell>
          <cell r="F17" t="str">
            <v>4:06.98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조은서 장성이 최윤채 김수지</v>
          </cell>
          <cell r="E11" t="str">
            <v>북삼중</v>
          </cell>
          <cell r="F11" t="str">
            <v>51.22</v>
          </cell>
        </row>
        <row r="12">
          <cell r="C12" t="str">
            <v>정신비 강윤지 이소현 윤주희</v>
          </cell>
          <cell r="E12" t="str">
            <v>경기문산수억중</v>
          </cell>
          <cell r="F12" t="str">
            <v>52.29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김민정 홍해인 홍진주 이명웅</v>
          </cell>
          <cell r="E11" t="str">
            <v>천안오성중</v>
          </cell>
          <cell r="F11" t="str">
            <v>4:11.68</v>
          </cell>
        </row>
        <row r="12">
          <cell r="C12" t="str">
            <v>안희연 심정순 하나름 김은영</v>
          </cell>
          <cell r="E12" t="str">
            <v>경북성남여자중</v>
          </cell>
          <cell r="F12" t="str">
            <v>4:22.50</v>
          </cell>
        </row>
        <row r="13">
          <cell r="C13" t="str">
            <v xml:space="preserve">김유진 강수연 김가영 김민지 </v>
          </cell>
          <cell r="E13" t="str">
            <v>월촌중</v>
          </cell>
          <cell r="F13" t="str">
            <v>4:25.78</v>
          </cell>
        </row>
        <row r="14">
          <cell r="C14" t="str">
            <v xml:space="preserve">강하은 김다은 정소윤 이정은 </v>
          </cell>
          <cell r="E14" t="str">
            <v>광주체육중</v>
          </cell>
          <cell r="F14" t="str">
            <v>4:37.32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-0.5</v>
          </cell>
        </row>
        <row r="11">
          <cell r="C11" t="str">
            <v>서민준</v>
          </cell>
          <cell r="E11" t="str">
            <v>용남고</v>
          </cell>
          <cell r="F11" t="str">
            <v>10.94</v>
          </cell>
        </row>
        <row r="12">
          <cell r="C12" t="str">
            <v>이재혁</v>
          </cell>
          <cell r="E12" t="str">
            <v>충남체육고</v>
          </cell>
          <cell r="F12" t="str">
            <v>10.95</v>
          </cell>
        </row>
        <row r="13">
          <cell r="C13" t="str">
            <v>김량희</v>
          </cell>
          <cell r="E13" t="str">
            <v>전북체육고</v>
          </cell>
          <cell r="F13" t="str">
            <v>11.26</v>
          </cell>
        </row>
        <row r="14">
          <cell r="C14" t="str">
            <v>이창민</v>
          </cell>
          <cell r="E14" t="str">
            <v>충남체육고</v>
          </cell>
          <cell r="F14" t="str">
            <v>11.26</v>
          </cell>
        </row>
        <row r="15">
          <cell r="C15" t="str">
            <v>하승원</v>
          </cell>
          <cell r="E15" t="str">
            <v>은행고</v>
          </cell>
          <cell r="F15" t="str">
            <v>11.37</v>
          </cell>
        </row>
        <row r="16">
          <cell r="C16" t="str">
            <v>이성빈</v>
          </cell>
          <cell r="E16" t="str">
            <v>경기체육고</v>
          </cell>
          <cell r="F16" t="str">
            <v>11.58</v>
          </cell>
        </row>
        <row r="17">
          <cell r="C17" t="str">
            <v>이태화</v>
          </cell>
          <cell r="E17" t="str">
            <v>동인천고</v>
          </cell>
          <cell r="F17" t="str">
            <v>11.60</v>
          </cell>
        </row>
        <row r="18">
          <cell r="C18" t="str">
            <v>김현준</v>
          </cell>
          <cell r="E18" t="str">
            <v>전북체육고</v>
          </cell>
          <cell r="F18" t="str">
            <v>11.77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-0.9</v>
          </cell>
        </row>
        <row r="11">
          <cell r="C11" t="str">
            <v>서민준</v>
          </cell>
          <cell r="E11" t="str">
            <v>용남고</v>
          </cell>
          <cell r="F11" t="str">
            <v>21.97</v>
          </cell>
        </row>
        <row r="12">
          <cell r="C12" t="str">
            <v>김준성</v>
          </cell>
          <cell r="E12" t="str">
            <v>동광고</v>
          </cell>
          <cell r="F12" t="str">
            <v>22.64</v>
          </cell>
        </row>
        <row r="13">
          <cell r="C13" t="str">
            <v>박권</v>
          </cell>
          <cell r="E13" t="str">
            <v>동인천고</v>
          </cell>
          <cell r="F13" t="str">
            <v>22.74</v>
          </cell>
        </row>
        <row r="14">
          <cell r="C14" t="str">
            <v>이태희</v>
          </cell>
          <cell r="E14" t="str">
            <v>용남고</v>
          </cell>
          <cell r="F14" t="str">
            <v>23.04</v>
          </cell>
        </row>
        <row r="15">
          <cell r="C15" t="str">
            <v>김량희</v>
          </cell>
          <cell r="E15" t="str">
            <v>전북체육고</v>
          </cell>
          <cell r="F15" t="str">
            <v>23.08</v>
          </cell>
        </row>
        <row r="16">
          <cell r="C16" t="str">
            <v>이재원</v>
          </cell>
          <cell r="E16" t="str">
            <v>김포제일공업고</v>
          </cell>
          <cell r="F16" t="str">
            <v>23.30</v>
          </cell>
        </row>
        <row r="17">
          <cell r="C17" t="str">
            <v>채원준</v>
          </cell>
          <cell r="E17" t="str">
            <v>문산수억고</v>
          </cell>
          <cell r="F17" t="str">
            <v>23.52</v>
          </cell>
        </row>
        <row r="18">
          <cell r="C18" t="str">
            <v>이태화</v>
          </cell>
          <cell r="E18" t="str">
            <v>동인천고</v>
          </cell>
          <cell r="F18" t="str">
            <v>23.76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김준성</v>
          </cell>
          <cell r="E11" t="str">
            <v>동광고</v>
          </cell>
          <cell r="F11" t="str">
            <v>50.42</v>
          </cell>
        </row>
        <row r="12">
          <cell r="C12" t="str">
            <v>박권</v>
          </cell>
          <cell r="E12" t="str">
            <v>동인천고</v>
          </cell>
          <cell r="F12" t="str">
            <v>51.62</v>
          </cell>
        </row>
        <row r="13">
          <cell r="C13" t="str">
            <v>정윤성</v>
          </cell>
          <cell r="E13" t="str">
            <v>충남체육고</v>
          </cell>
          <cell r="F13" t="str">
            <v>51.99</v>
          </cell>
        </row>
        <row r="14">
          <cell r="C14" t="str">
            <v>윤겸재</v>
          </cell>
          <cell r="E14" t="str">
            <v>충남체육고</v>
          </cell>
          <cell r="F14" t="str">
            <v>52.30</v>
          </cell>
        </row>
        <row r="15">
          <cell r="C15" t="str">
            <v>김진형</v>
          </cell>
          <cell r="E15" t="str">
            <v>충남체육고</v>
          </cell>
          <cell r="F15" t="str">
            <v>52.62</v>
          </cell>
        </row>
        <row r="16">
          <cell r="C16" t="str">
            <v>이태희</v>
          </cell>
          <cell r="E16" t="str">
            <v>용남고</v>
          </cell>
          <cell r="F16" t="str">
            <v>53.23</v>
          </cell>
        </row>
        <row r="17">
          <cell r="C17" t="str">
            <v>이재원</v>
          </cell>
          <cell r="E17" t="str">
            <v>김포제일공업고</v>
          </cell>
          <cell r="F17" t="str">
            <v>53.76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오창기</v>
          </cell>
          <cell r="E11" t="str">
            <v>김해가야고</v>
          </cell>
          <cell r="F11" t="str">
            <v>1:57.05</v>
          </cell>
        </row>
        <row r="12">
          <cell r="C12" t="str">
            <v>김진만</v>
          </cell>
          <cell r="E12" t="str">
            <v>충현고</v>
          </cell>
          <cell r="F12" t="str">
            <v>1:58.51</v>
          </cell>
        </row>
        <row r="13">
          <cell r="C13" t="str">
            <v>김민석</v>
          </cell>
          <cell r="E13" t="str">
            <v>경기체육고</v>
          </cell>
          <cell r="F13" t="str">
            <v>2:00.19</v>
          </cell>
        </row>
        <row r="14">
          <cell r="C14" t="str">
            <v>안현웅</v>
          </cell>
          <cell r="E14" t="str">
            <v>전곡고</v>
          </cell>
          <cell r="F14" t="str">
            <v>2:02.88</v>
          </cell>
        </row>
        <row r="15">
          <cell r="C15" t="str">
            <v>김성우</v>
          </cell>
          <cell r="E15" t="str">
            <v>영광공업고</v>
          </cell>
          <cell r="F15" t="str">
            <v>2:04.28</v>
          </cell>
        </row>
        <row r="16">
          <cell r="C16" t="str">
            <v>김태훈</v>
          </cell>
          <cell r="E16" t="str">
            <v>경기체육고</v>
          </cell>
          <cell r="F16" t="str">
            <v>2:05.42</v>
          </cell>
        </row>
        <row r="17">
          <cell r="C17" t="str">
            <v>김기현</v>
          </cell>
          <cell r="E17" t="str">
            <v>경기체육고</v>
          </cell>
          <cell r="F17" t="str">
            <v>2:09.65</v>
          </cell>
        </row>
        <row r="18">
          <cell r="C18" t="str">
            <v>한대희</v>
          </cell>
          <cell r="E18" t="str">
            <v>단양고</v>
          </cell>
          <cell r="F18" t="str">
            <v>2:11.49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김홍민</v>
          </cell>
          <cell r="E11" t="str">
            <v>배문고</v>
          </cell>
          <cell r="F11" t="str">
            <v>15:46.44</v>
          </cell>
        </row>
        <row r="12">
          <cell r="C12" t="str">
            <v>심규현</v>
          </cell>
          <cell r="E12" t="str">
            <v>배문고</v>
          </cell>
          <cell r="F12" t="str">
            <v>15:50.37</v>
          </cell>
        </row>
        <row r="13">
          <cell r="C13" t="str">
            <v>김진만</v>
          </cell>
          <cell r="E13" t="str">
            <v>충현고</v>
          </cell>
          <cell r="F13" t="str">
            <v>15:53.65</v>
          </cell>
        </row>
        <row r="14">
          <cell r="C14" t="str">
            <v>김민석</v>
          </cell>
          <cell r="E14" t="str">
            <v>경기체육고</v>
          </cell>
          <cell r="F14" t="str">
            <v>15:54.63</v>
          </cell>
        </row>
        <row r="15">
          <cell r="C15" t="str">
            <v>김태훈</v>
          </cell>
          <cell r="E15" t="str">
            <v>경기체육고</v>
          </cell>
          <cell r="F15" t="str">
            <v>15:54.67</v>
          </cell>
        </row>
        <row r="16">
          <cell r="C16" t="str">
            <v>장보근</v>
          </cell>
          <cell r="E16" t="str">
            <v>전북체육고</v>
          </cell>
          <cell r="F16" t="str">
            <v>16:02.70</v>
          </cell>
        </row>
        <row r="17">
          <cell r="C17" t="str">
            <v>김상태</v>
          </cell>
          <cell r="E17" t="str">
            <v>인천체육고</v>
          </cell>
          <cell r="F17" t="str">
            <v>16:29.92</v>
          </cell>
        </row>
        <row r="18">
          <cell r="C18" t="str">
            <v>노영학</v>
          </cell>
          <cell r="E18" t="str">
            <v>대전체육고</v>
          </cell>
          <cell r="F18" t="str">
            <v>16:33.16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심주완</v>
          </cell>
          <cell r="E11" t="str">
            <v>배문중</v>
          </cell>
          <cell r="F11" t="str">
            <v>4:24.35</v>
          </cell>
        </row>
        <row r="12">
          <cell r="C12" t="str">
            <v>강광수</v>
          </cell>
          <cell r="E12" t="str">
            <v>당진원당중</v>
          </cell>
          <cell r="F12" t="str">
            <v>4:30.19</v>
          </cell>
        </row>
        <row r="13">
          <cell r="C13" t="str">
            <v>주우현</v>
          </cell>
          <cell r="E13" t="str">
            <v>대구체육중</v>
          </cell>
          <cell r="F13" t="str">
            <v>4:31.49</v>
          </cell>
        </row>
        <row r="14">
          <cell r="C14" t="str">
            <v>정우진</v>
          </cell>
          <cell r="E14" t="str">
            <v>대구체육중</v>
          </cell>
          <cell r="F14" t="str">
            <v>4:38.51</v>
          </cell>
        </row>
        <row r="15">
          <cell r="C15" t="str">
            <v>강동훈</v>
          </cell>
          <cell r="E15" t="str">
            <v>반곡중</v>
          </cell>
          <cell r="F15" t="str">
            <v>4:42.12</v>
          </cell>
        </row>
        <row r="16">
          <cell r="C16" t="str">
            <v>조지운</v>
          </cell>
          <cell r="E16" t="str">
            <v>서산중</v>
          </cell>
          <cell r="F16" t="str">
            <v>4:43.65</v>
          </cell>
        </row>
        <row r="17">
          <cell r="C17" t="str">
            <v>김정민</v>
          </cell>
          <cell r="E17" t="str">
            <v>서산중</v>
          </cell>
          <cell r="F17" t="str">
            <v>4:45.88</v>
          </cell>
        </row>
        <row r="18">
          <cell r="C18" t="str">
            <v>이동규</v>
          </cell>
          <cell r="E18" t="str">
            <v>설온중</v>
          </cell>
          <cell r="F18" t="str">
            <v>4:46.64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+0.3</v>
          </cell>
        </row>
        <row r="11">
          <cell r="C11" t="str">
            <v>도효찬</v>
          </cell>
          <cell r="E11" t="str">
            <v>경기모바일과학고</v>
          </cell>
          <cell r="F11" t="str">
            <v>18.25</v>
          </cell>
        </row>
        <row r="12">
          <cell r="C12" t="str">
            <v>권용준</v>
          </cell>
          <cell r="E12" t="str">
            <v>경북체육고</v>
          </cell>
          <cell r="F12" t="str">
            <v>23.99</v>
          </cell>
        </row>
        <row r="13">
          <cell r="C13" t="str">
            <v>민다원</v>
          </cell>
          <cell r="E13" t="str">
            <v>충북체육고</v>
          </cell>
          <cell r="F13" t="str">
            <v>24.10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세단"/>
      <sheetName val="포환"/>
      <sheetName val="원반"/>
      <sheetName val="창"/>
    </sheetNames>
    <sheetDataSet>
      <sheetData sheetId="0">
        <row r="11">
          <cell r="C11" t="str">
            <v>정재인</v>
          </cell>
          <cell r="E11" t="str">
            <v>전북체육고</v>
          </cell>
          <cell r="F11" t="str">
            <v>1.90</v>
          </cell>
        </row>
        <row r="12">
          <cell r="C12" t="str">
            <v>윤여준</v>
          </cell>
          <cell r="E12" t="str">
            <v>충남체육고</v>
          </cell>
          <cell r="F12" t="str">
            <v>1.85</v>
          </cell>
        </row>
        <row r="13">
          <cell r="C13" t="str">
            <v>임예찬</v>
          </cell>
          <cell r="E13" t="str">
            <v>전북체육고</v>
          </cell>
          <cell r="F13" t="str">
            <v>1.80</v>
          </cell>
        </row>
        <row r="14">
          <cell r="C14" t="str">
            <v>이효원</v>
          </cell>
          <cell r="E14" t="str">
            <v>경기체육고</v>
          </cell>
          <cell r="F14" t="str">
            <v>1.70</v>
          </cell>
        </row>
      </sheetData>
      <sheetData sheetId="1">
        <row r="11">
          <cell r="C11" t="str">
            <v>박태민</v>
          </cell>
          <cell r="E11" t="str">
            <v>경북체육고</v>
          </cell>
          <cell r="F11" t="str">
            <v>6.56</v>
          </cell>
          <cell r="G11" t="str">
            <v>1.3</v>
          </cell>
        </row>
        <row r="12">
          <cell r="C12" t="str">
            <v>장예찬</v>
          </cell>
          <cell r="E12" t="str">
            <v>광양하이텍고</v>
          </cell>
          <cell r="F12" t="str">
            <v>6.47</v>
          </cell>
          <cell r="G12" t="str">
            <v>-0.7</v>
          </cell>
        </row>
        <row r="13">
          <cell r="C13" t="str">
            <v>정진엽</v>
          </cell>
          <cell r="E13" t="str">
            <v>충남체육고</v>
          </cell>
          <cell r="F13" t="str">
            <v>6.22</v>
          </cell>
          <cell r="G13" t="str">
            <v>1.0</v>
          </cell>
        </row>
        <row r="14">
          <cell r="C14" t="str">
            <v>채원준</v>
          </cell>
          <cell r="E14" t="str">
            <v>문산수억고</v>
          </cell>
          <cell r="F14" t="str">
            <v>6.20</v>
          </cell>
          <cell r="G14" t="str">
            <v>-0.4</v>
          </cell>
        </row>
        <row r="15">
          <cell r="C15" t="str">
            <v>윤여준</v>
          </cell>
          <cell r="E15" t="str">
            <v>충남체육고</v>
          </cell>
          <cell r="F15" t="str">
            <v>6.19</v>
          </cell>
          <cell r="G15" t="str">
            <v>0.9</v>
          </cell>
        </row>
        <row r="16">
          <cell r="C16" t="str">
            <v>김현종</v>
          </cell>
          <cell r="E16" t="str">
            <v>충현고</v>
          </cell>
          <cell r="F16" t="str">
            <v>6.17</v>
          </cell>
          <cell r="G16" t="str">
            <v>0.3</v>
          </cell>
        </row>
        <row r="17">
          <cell r="C17" t="str">
            <v>김채민</v>
          </cell>
          <cell r="E17" t="str">
            <v>경기체육고</v>
          </cell>
          <cell r="F17" t="str">
            <v>6.16</v>
          </cell>
          <cell r="G17" t="str">
            <v>1.7</v>
          </cell>
        </row>
        <row r="18">
          <cell r="C18" t="str">
            <v>이민재</v>
          </cell>
          <cell r="E18" t="str">
            <v>광주체육고</v>
          </cell>
          <cell r="F18" t="str">
            <v>6.04</v>
          </cell>
          <cell r="G18" t="str">
            <v>-0.8</v>
          </cell>
        </row>
      </sheetData>
      <sheetData sheetId="2">
        <row r="11">
          <cell r="C11" t="str">
            <v>신재혁</v>
          </cell>
          <cell r="E11" t="str">
            <v>충남체육고</v>
          </cell>
          <cell r="F11" t="str">
            <v>14.17</v>
          </cell>
          <cell r="G11" t="str">
            <v>-0.4</v>
          </cell>
        </row>
        <row r="12">
          <cell r="C12" t="str">
            <v>김지환</v>
          </cell>
          <cell r="E12" t="str">
            <v>경기모바일과학고</v>
          </cell>
          <cell r="F12" t="str">
            <v>14.04</v>
          </cell>
          <cell r="G12" t="str">
            <v>0.0</v>
          </cell>
        </row>
        <row r="13">
          <cell r="C13" t="str">
            <v>김동혁</v>
          </cell>
          <cell r="E13" t="str">
            <v>대구체육고</v>
          </cell>
          <cell r="F13" t="str">
            <v>13.80</v>
          </cell>
          <cell r="G13" t="str">
            <v>0.5</v>
          </cell>
        </row>
        <row r="14">
          <cell r="C14" t="str">
            <v>김현종</v>
          </cell>
          <cell r="E14" t="str">
            <v>충현고</v>
          </cell>
          <cell r="F14" t="str">
            <v>13.54</v>
          </cell>
          <cell r="G14" t="str">
            <v>-0.6</v>
          </cell>
        </row>
        <row r="15">
          <cell r="G15" t="str">
            <v/>
          </cell>
        </row>
      </sheetData>
      <sheetData sheetId="3">
        <row r="11">
          <cell r="C11" t="str">
            <v>주재훈</v>
          </cell>
          <cell r="E11" t="str">
            <v>동인천고</v>
          </cell>
          <cell r="F11" t="str">
            <v>15.62</v>
          </cell>
        </row>
        <row r="12">
          <cell r="C12" t="str">
            <v>김성우</v>
          </cell>
          <cell r="E12" t="str">
            <v>충북체육고</v>
          </cell>
          <cell r="F12" t="str">
            <v>15.00</v>
          </cell>
        </row>
        <row r="13">
          <cell r="C13" t="str">
            <v>강민규</v>
          </cell>
          <cell r="E13" t="str">
            <v>경기체육고</v>
          </cell>
          <cell r="F13" t="str">
            <v>13.81</v>
          </cell>
        </row>
        <row r="14">
          <cell r="C14" t="str">
            <v>이형진</v>
          </cell>
          <cell r="E14" t="str">
            <v>경북체육고</v>
          </cell>
          <cell r="F14" t="str">
            <v>12.93</v>
          </cell>
        </row>
        <row r="15">
          <cell r="C15" t="str">
            <v>민다원</v>
          </cell>
          <cell r="E15" t="str">
            <v>충북체육고</v>
          </cell>
          <cell r="F15" t="str">
            <v>10.14</v>
          </cell>
        </row>
        <row r="16">
          <cell r="C16" t="str">
            <v>김덕영</v>
          </cell>
          <cell r="E16" t="str">
            <v>강원체육고</v>
          </cell>
          <cell r="F16" t="str">
            <v>8.00</v>
          </cell>
        </row>
      </sheetData>
      <sheetData sheetId="4">
        <row r="11">
          <cell r="C11" t="str">
            <v>배준호</v>
          </cell>
          <cell r="E11" t="str">
            <v>전북체육고</v>
          </cell>
          <cell r="F11" t="str">
            <v>33.77</v>
          </cell>
        </row>
        <row r="12">
          <cell r="C12" t="str">
            <v>조병욱</v>
          </cell>
          <cell r="E12" t="str">
            <v>충북체육고</v>
          </cell>
          <cell r="F12" t="str">
            <v>31.91</v>
          </cell>
        </row>
        <row r="13">
          <cell r="C13" t="str">
            <v>김덕영</v>
          </cell>
          <cell r="E13" t="str">
            <v>강원체육고</v>
          </cell>
          <cell r="F13" t="str">
            <v>31.81</v>
          </cell>
        </row>
        <row r="14">
          <cell r="C14" t="str">
            <v>주재훈</v>
          </cell>
          <cell r="E14" t="str">
            <v>동인천고</v>
          </cell>
          <cell r="F14" t="str">
            <v>31.78</v>
          </cell>
        </row>
      </sheetData>
      <sheetData sheetId="5">
        <row r="11">
          <cell r="C11" t="str">
            <v>최우진</v>
          </cell>
          <cell r="E11" t="str">
            <v>충북체육고</v>
          </cell>
          <cell r="F11" t="str">
            <v>65.55</v>
          </cell>
        </row>
        <row r="12">
          <cell r="C12" t="str">
            <v>권영빈</v>
          </cell>
          <cell r="E12" t="str">
            <v>대구체육고</v>
          </cell>
          <cell r="F12" t="str">
            <v>61.54</v>
          </cell>
        </row>
        <row r="13">
          <cell r="C13" t="str">
            <v>김도윤</v>
          </cell>
          <cell r="E13" t="str">
            <v>대구체육고</v>
          </cell>
          <cell r="F13" t="str">
            <v>50.39</v>
          </cell>
        </row>
        <row r="14">
          <cell r="C14" t="str">
            <v>최재형</v>
          </cell>
          <cell r="E14" t="str">
            <v>충현고</v>
          </cell>
          <cell r="F14" t="str">
            <v>38.65</v>
          </cell>
        </row>
        <row r="15">
          <cell r="C15" t="str">
            <v>김태오</v>
          </cell>
          <cell r="E15" t="str">
            <v>전북체육고</v>
          </cell>
          <cell r="F15" t="str">
            <v>31.63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-1.1</v>
          </cell>
        </row>
        <row r="11">
          <cell r="C11" t="str">
            <v>김민서</v>
          </cell>
          <cell r="E11" t="str">
            <v>경기체육고</v>
          </cell>
          <cell r="F11" t="str">
            <v>12.83</v>
          </cell>
        </row>
        <row r="12">
          <cell r="C12" t="str">
            <v>이채현</v>
          </cell>
          <cell r="E12" t="str">
            <v>경기체육고</v>
          </cell>
          <cell r="F12" t="str">
            <v>12.86</v>
          </cell>
        </row>
        <row r="13">
          <cell r="C13" t="str">
            <v>허성민</v>
          </cell>
          <cell r="E13" t="str">
            <v>대구체육고</v>
          </cell>
          <cell r="F13" t="str">
            <v>12.94</v>
          </cell>
        </row>
        <row r="14">
          <cell r="C14" t="str">
            <v>안영훈</v>
          </cell>
          <cell r="E14" t="str">
            <v>용남고</v>
          </cell>
          <cell r="F14" t="str">
            <v>12.98</v>
          </cell>
        </row>
        <row r="15">
          <cell r="C15" t="str">
            <v>권민주</v>
          </cell>
          <cell r="E15" t="str">
            <v>경북체육고</v>
          </cell>
          <cell r="F15" t="str">
            <v>13.21</v>
          </cell>
        </row>
        <row r="16">
          <cell r="C16" t="str">
            <v>이나은</v>
          </cell>
          <cell r="E16" t="str">
            <v>경기체육고</v>
          </cell>
          <cell r="F16" t="str">
            <v>13.72</v>
          </cell>
        </row>
        <row r="17">
          <cell r="C17" t="str">
            <v>송경미</v>
          </cell>
          <cell r="E17" t="str">
            <v>영광공업고</v>
          </cell>
          <cell r="F17" t="str">
            <v>13.91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-0.8</v>
          </cell>
        </row>
        <row r="11">
          <cell r="C11" t="str">
            <v>김민서</v>
          </cell>
          <cell r="E11" t="str">
            <v>경기체육고</v>
          </cell>
          <cell r="F11" t="str">
            <v>26.23</v>
          </cell>
        </row>
        <row r="12">
          <cell r="C12" t="str">
            <v>허성민</v>
          </cell>
          <cell r="E12" t="str">
            <v>대구체육고</v>
          </cell>
          <cell r="F12" t="str">
            <v>26.38</v>
          </cell>
        </row>
        <row r="13">
          <cell r="C13" t="str">
            <v>이채현</v>
          </cell>
          <cell r="E13" t="str">
            <v>경기체육고</v>
          </cell>
          <cell r="F13" t="str">
            <v>26.39</v>
          </cell>
        </row>
        <row r="14">
          <cell r="C14" t="str">
            <v>안영훈</v>
          </cell>
          <cell r="E14" t="str">
            <v>용남고</v>
          </cell>
          <cell r="F14" t="str">
            <v>26.58</v>
          </cell>
        </row>
        <row r="15">
          <cell r="C15" t="str">
            <v>이지현</v>
          </cell>
          <cell r="E15" t="str">
            <v>대구체육고</v>
          </cell>
          <cell r="F15" t="str">
            <v>27.95</v>
          </cell>
        </row>
        <row r="16">
          <cell r="C16" t="str">
            <v>이나은</v>
          </cell>
          <cell r="E16" t="str">
            <v>경기체육고</v>
          </cell>
          <cell r="F16" t="str">
            <v>28.90</v>
          </cell>
        </row>
        <row r="17">
          <cell r="C17" t="str">
            <v>송경미</v>
          </cell>
          <cell r="E17" t="str">
            <v>영광공업고</v>
          </cell>
          <cell r="F17" t="str">
            <v>29.02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이지현</v>
          </cell>
          <cell r="E11" t="str">
            <v>대구체육고</v>
          </cell>
          <cell r="F11" t="str">
            <v>1:03.27</v>
          </cell>
        </row>
        <row r="12">
          <cell r="C12" t="str">
            <v>이서영</v>
          </cell>
          <cell r="E12" t="str">
            <v>경북체육고</v>
          </cell>
          <cell r="F12" t="str">
            <v>1:07.91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조영미</v>
          </cell>
          <cell r="E11" t="str">
            <v>전남체육고</v>
          </cell>
          <cell r="F11" t="str">
            <v>2:26.00</v>
          </cell>
        </row>
        <row r="12">
          <cell r="C12" t="str">
            <v>박서연</v>
          </cell>
          <cell r="E12" t="str">
            <v>경기체육고</v>
          </cell>
          <cell r="F12" t="str">
            <v>2:32.55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김예나</v>
          </cell>
          <cell r="E11" t="str">
            <v>전북체육고</v>
          </cell>
          <cell r="F11" t="str">
            <v>19:38.41</v>
          </cell>
        </row>
        <row r="12">
          <cell r="C12" t="str">
            <v>박서연</v>
          </cell>
          <cell r="E12" t="str">
            <v>경기체육고</v>
          </cell>
          <cell r="F12" t="str">
            <v>20:44.11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-0.1</v>
          </cell>
        </row>
        <row r="11">
          <cell r="C11" t="str">
            <v>변수미</v>
          </cell>
          <cell r="E11" t="str">
            <v>경기체육고</v>
          </cell>
          <cell r="F11" t="str">
            <v>17.56</v>
          </cell>
        </row>
        <row r="12">
          <cell r="C12" t="str">
            <v>고민지</v>
          </cell>
          <cell r="E12" t="str">
            <v>동광고</v>
          </cell>
          <cell r="F12" t="str">
            <v>19.12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세단"/>
      <sheetName val="포환"/>
      <sheetName val="원반"/>
      <sheetName val="창"/>
    </sheetNames>
    <sheetDataSet>
      <sheetData sheetId="0">
        <row r="11">
          <cell r="C11" t="str">
            <v>강서현</v>
          </cell>
          <cell r="E11" t="str">
            <v>충남체육고</v>
          </cell>
          <cell r="F11" t="str">
            <v>1.60</v>
          </cell>
        </row>
        <row r="12">
          <cell r="C12" t="str">
            <v>구다연</v>
          </cell>
          <cell r="E12" t="str">
            <v>서울체육고</v>
          </cell>
          <cell r="F12" t="str">
            <v>1.55</v>
          </cell>
        </row>
        <row r="13">
          <cell r="C13" t="str">
            <v>최지우</v>
          </cell>
          <cell r="E13" t="str">
            <v>충남체육고</v>
          </cell>
          <cell r="F13" t="str">
            <v>1.25</v>
          </cell>
        </row>
      </sheetData>
      <sheetData sheetId="1">
        <row r="11">
          <cell r="C11" t="str">
            <v>이하얀</v>
          </cell>
          <cell r="E11" t="str">
            <v>경북체육고</v>
          </cell>
          <cell r="F11" t="str">
            <v>5.33</v>
          </cell>
          <cell r="G11" t="str">
            <v>-0.1</v>
          </cell>
        </row>
        <row r="12">
          <cell r="C12" t="str">
            <v>임채영</v>
          </cell>
          <cell r="E12" t="str">
            <v>전북체육고</v>
          </cell>
          <cell r="F12" t="str">
            <v>5.10</v>
          </cell>
          <cell r="G12" t="str">
            <v>0.3</v>
          </cell>
        </row>
        <row r="13">
          <cell r="C13" t="str">
            <v>윤예진</v>
          </cell>
          <cell r="E13" t="str">
            <v>함양제일고</v>
          </cell>
          <cell r="F13" t="str">
            <v>5.01</v>
          </cell>
          <cell r="G13" t="str">
            <v>0.1</v>
          </cell>
        </row>
        <row r="14">
          <cell r="C14" t="str">
            <v>추효린</v>
          </cell>
          <cell r="E14" t="str">
            <v>경기체육고</v>
          </cell>
          <cell r="F14" t="str">
            <v>4.86</v>
          </cell>
          <cell r="G14" t="str">
            <v>-0.2</v>
          </cell>
        </row>
        <row r="15">
          <cell r="C15" t="str">
            <v>김민지</v>
          </cell>
          <cell r="E15" t="str">
            <v>경기소래고</v>
          </cell>
          <cell r="F15" t="str">
            <v>4.80</v>
          </cell>
          <cell r="G15" t="str">
            <v>-0.2</v>
          </cell>
        </row>
        <row r="16">
          <cell r="C16" t="str">
            <v>최지우</v>
          </cell>
          <cell r="E16" t="str">
            <v>충남체육고</v>
          </cell>
          <cell r="F16" t="str">
            <v>4.08</v>
          </cell>
          <cell r="G16" t="str">
            <v>0.1</v>
          </cell>
        </row>
      </sheetData>
      <sheetData sheetId="2">
        <row r="11">
          <cell r="C11" t="str">
            <v>임채영</v>
          </cell>
          <cell r="E11" t="str">
            <v>전북체육고</v>
          </cell>
          <cell r="F11" t="str">
            <v>11.43</v>
          </cell>
          <cell r="G11" t="str">
            <v>2.0</v>
          </cell>
        </row>
        <row r="12">
          <cell r="C12" t="str">
            <v>이하얀</v>
          </cell>
          <cell r="E12" t="str">
            <v>경북체육고</v>
          </cell>
          <cell r="F12" t="str">
            <v>10.95</v>
          </cell>
          <cell r="G12" t="str">
            <v>0.7</v>
          </cell>
        </row>
        <row r="13">
          <cell r="G13" t="str">
            <v/>
          </cell>
        </row>
      </sheetData>
      <sheetData sheetId="3">
        <row r="11">
          <cell r="C11" t="str">
            <v>최가은</v>
          </cell>
          <cell r="E11" t="str">
            <v>충북체육고</v>
          </cell>
          <cell r="F11" t="str">
            <v>12.65</v>
          </cell>
        </row>
        <row r="12">
          <cell r="C12" t="str">
            <v>김다연</v>
          </cell>
          <cell r="E12" t="str">
            <v>충북체육고</v>
          </cell>
          <cell r="F12" t="str">
            <v>7.60</v>
          </cell>
        </row>
        <row r="13">
          <cell r="C13" t="str">
            <v>양서영</v>
          </cell>
          <cell r="E13" t="str">
            <v>전북체육고</v>
          </cell>
          <cell r="F13" t="str">
            <v>5.34</v>
          </cell>
        </row>
      </sheetData>
      <sheetData sheetId="4">
        <row r="11">
          <cell r="C11" t="str">
            <v>조수민</v>
          </cell>
          <cell r="E11" t="str">
            <v>경북체육고</v>
          </cell>
          <cell r="F11" t="str">
            <v>33.38</v>
          </cell>
        </row>
        <row r="12">
          <cell r="C12" t="str">
            <v>신다운</v>
          </cell>
          <cell r="E12" t="str">
            <v>강원체육고</v>
          </cell>
          <cell r="F12" t="str">
            <v>20.66</v>
          </cell>
        </row>
        <row r="13">
          <cell r="C13" t="str">
            <v>김다연</v>
          </cell>
          <cell r="E13" t="str">
            <v>충북체육고</v>
          </cell>
          <cell r="F13" t="str">
            <v>18.42</v>
          </cell>
        </row>
      </sheetData>
      <sheetData sheetId="5">
        <row r="11">
          <cell r="C11" t="str">
            <v>박지영</v>
          </cell>
          <cell r="E11" t="str">
            <v>충북체육고</v>
          </cell>
          <cell r="F11" t="str">
            <v>31.67</v>
          </cell>
        </row>
        <row r="12">
          <cell r="C12" t="str">
            <v>신다운</v>
          </cell>
          <cell r="E12" t="str">
            <v>강원체육고</v>
          </cell>
          <cell r="F12" t="str">
            <v>18.24</v>
          </cell>
        </row>
        <row r="13">
          <cell r="C13" t="str">
            <v>최가은</v>
          </cell>
          <cell r="E13" t="str">
            <v>충북체육고</v>
          </cell>
          <cell r="F13" t="str">
            <v>17.82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-0.4</v>
          </cell>
        </row>
        <row r="11">
          <cell r="C11" t="str">
            <v>손지원</v>
          </cell>
          <cell r="E11" t="str">
            <v>경기체육고</v>
          </cell>
          <cell r="F11" t="str">
            <v>10.74</v>
          </cell>
        </row>
        <row r="12">
          <cell r="C12" t="str">
            <v>우인섭</v>
          </cell>
          <cell r="E12" t="str">
            <v>경복고</v>
          </cell>
          <cell r="F12" t="str">
            <v>10.76</v>
          </cell>
        </row>
        <row r="13">
          <cell r="C13" t="str">
            <v>박종희</v>
          </cell>
          <cell r="E13" t="str">
            <v>김해가야고</v>
          </cell>
          <cell r="F13" t="str">
            <v>10.95</v>
          </cell>
        </row>
        <row r="14">
          <cell r="C14" t="str">
            <v>이예찬</v>
          </cell>
          <cell r="E14" t="str">
            <v>경기체육고</v>
          </cell>
          <cell r="F14" t="str">
            <v>11.23</v>
          </cell>
        </row>
        <row r="15">
          <cell r="C15" t="str">
            <v>이동인</v>
          </cell>
          <cell r="E15" t="str">
            <v>김포제일공업고</v>
          </cell>
          <cell r="F15" t="str">
            <v>11.33</v>
          </cell>
        </row>
        <row r="16">
          <cell r="C16" t="str">
            <v>이준영</v>
          </cell>
          <cell r="E16" t="str">
            <v>태원고</v>
          </cell>
          <cell r="F16" t="str">
            <v>11.35</v>
          </cell>
        </row>
        <row r="17">
          <cell r="C17" t="str">
            <v>이동호</v>
          </cell>
          <cell r="E17" t="str">
            <v>김포제일공업고</v>
          </cell>
          <cell r="F17" t="str">
            <v>11.71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이민석</v>
          </cell>
          <cell r="E11" t="str">
            <v>인천당하중</v>
          </cell>
          <cell r="F11" t="str">
            <v>1.65</v>
          </cell>
        </row>
        <row r="12">
          <cell r="C12" t="str">
            <v>이찬</v>
          </cell>
          <cell r="E12" t="str">
            <v>논산중</v>
          </cell>
          <cell r="F12" t="str">
            <v>1.60</v>
          </cell>
        </row>
        <row r="13">
          <cell r="C13" t="str">
            <v>오명근</v>
          </cell>
          <cell r="E13" t="str">
            <v>삼성중</v>
          </cell>
          <cell r="F13" t="str">
            <v>1.60</v>
          </cell>
        </row>
        <row r="14">
          <cell r="C14" t="str">
            <v>차성민</v>
          </cell>
          <cell r="E14" t="str">
            <v>경기저동중</v>
          </cell>
          <cell r="F14" t="str">
            <v>1.55</v>
          </cell>
        </row>
        <row r="15">
          <cell r="C15" t="str">
            <v>이호현</v>
          </cell>
          <cell r="E15" t="str">
            <v>월촌중</v>
          </cell>
          <cell r="F15" t="str">
            <v>1.50</v>
          </cell>
        </row>
        <row r="16">
          <cell r="C16" t="str">
            <v>고태욱</v>
          </cell>
          <cell r="E16" t="str">
            <v>홍주중</v>
          </cell>
          <cell r="F16" t="str">
            <v>1.50</v>
          </cell>
        </row>
      </sheetData>
      <sheetData sheetId="1">
        <row r="11">
          <cell r="C11" t="str">
            <v>손홍주</v>
          </cell>
          <cell r="E11" t="str">
            <v>익산어양중</v>
          </cell>
          <cell r="F11" t="str">
            <v>5.88</v>
          </cell>
          <cell r="G11" t="str">
            <v>-0.0</v>
          </cell>
        </row>
        <row r="12">
          <cell r="C12" t="str">
            <v>남궁준</v>
          </cell>
          <cell r="E12" t="str">
            <v>광주체육중</v>
          </cell>
          <cell r="F12" t="str">
            <v>5.83</v>
          </cell>
          <cell r="G12" t="str">
            <v>0.2</v>
          </cell>
        </row>
        <row r="13">
          <cell r="C13" t="str">
            <v>김민석</v>
          </cell>
          <cell r="E13" t="str">
            <v>서생중</v>
          </cell>
          <cell r="F13" t="str">
            <v>5.66</v>
          </cell>
          <cell r="G13" t="str">
            <v>-0.2</v>
          </cell>
        </row>
        <row r="14">
          <cell r="C14" t="str">
            <v>유선호</v>
          </cell>
          <cell r="E14" t="str">
            <v>충주중</v>
          </cell>
          <cell r="F14" t="str">
            <v>5.57</v>
          </cell>
          <cell r="G14" t="str">
            <v>0.4</v>
          </cell>
        </row>
        <row r="15">
          <cell r="C15" t="str">
            <v>차성민</v>
          </cell>
          <cell r="E15" t="str">
            <v>경기저동중</v>
          </cell>
          <cell r="F15" t="str">
            <v>5.41</v>
          </cell>
          <cell r="G15" t="str">
            <v>0.7</v>
          </cell>
        </row>
        <row r="16">
          <cell r="C16" t="str">
            <v>신은상</v>
          </cell>
          <cell r="E16" t="str">
            <v>광주체육중</v>
          </cell>
          <cell r="F16" t="str">
            <v>5.34</v>
          </cell>
          <cell r="G16" t="str">
            <v>0.1</v>
          </cell>
        </row>
        <row r="17">
          <cell r="C17" t="str">
            <v>김영한</v>
          </cell>
          <cell r="E17" t="str">
            <v>논산중</v>
          </cell>
          <cell r="F17" t="str">
            <v>5.28</v>
          </cell>
          <cell r="G17" t="str">
            <v>0.4</v>
          </cell>
        </row>
        <row r="18">
          <cell r="C18" t="str">
            <v>김건우</v>
          </cell>
          <cell r="E18" t="str">
            <v>전북체육중</v>
          </cell>
          <cell r="F18" t="str">
            <v>5.22</v>
          </cell>
          <cell r="G18" t="str">
            <v>0.2</v>
          </cell>
        </row>
      </sheetData>
      <sheetData sheetId="2">
        <row r="11">
          <cell r="C11" t="str">
            <v>박시훈</v>
          </cell>
          <cell r="E11" t="str">
            <v>구미인덕중</v>
          </cell>
          <cell r="F11" t="str">
            <v>17.49</v>
          </cell>
        </row>
        <row r="12">
          <cell r="C12" t="str">
            <v>원찬우</v>
          </cell>
          <cell r="E12" t="str">
            <v>반곡중</v>
          </cell>
          <cell r="F12" t="str">
            <v>14.70</v>
          </cell>
        </row>
        <row r="13">
          <cell r="C13" t="str">
            <v>이현준</v>
          </cell>
          <cell r="E13" t="str">
            <v>거제중앙중</v>
          </cell>
          <cell r="F13" t="str">
            <v>13.19</v>
          </cell>
        </row>
        <row r="14">
          <cell r="C14" t="str">
            <v>이병욱</v>
          </cell>
          <cell r="E14" t="str">
            <v>대전체육중</v>
          </cell>
          <cell r="F14" t="str">
            <v>12.91</v>
          </cell>
        </row>
        <row r="15">
          <cell r="C15" t="str">
            <v>이현진</v>
          </cell>
          <cell r="E15" t="str">
            <v>논곡중</v>
          </cell>
          <cell r="F15" t="str">
            <v>12.23</v>
          </cell>
        </row>
        <row r="16">
          <cell r="C16" t="str">
            <v>이정호</v>
          </cell>
          <cell r="E16" t="str">
            <v>조치원중</v>
          </cell>
          <cell r="F16" t="str">
            <v>10.11</v>
          </cell>
        </row>
        <row r="17">
          <cell r="C17" t="str">
            <v>한성민</v>
          </cell>
          <cell r="E17" t="str">
            <v>광명북중</v>
          </cell>
          <cell r="F17" t="str">
            <v>8.55</v>
          </cell>
        </row>
        <row r="18">
          <cell r="C18" t="str">
            <v>김승민</v>
          </cell>
          <cell r="E18" t="str">
            <v>서생중</v>
          </cell>
          <cell r="F18" t="str">
            <v>7.22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-0.3</v>
          </cell>
        </row>
        <row r="11">
          <cell r="C11" t="str">
            <v>박종희</v>
          </cell>
          <cell r="E11" t="str">
            <v>김해가야고</v>
          </cell>
          <cell r="F11" t="str">
            <v>21.82</v>
          </cell>
        </row>
        <row r="12">
          <cell r="C12" t="str">
            <v>손지원</v>
          </cell>
          <cell r="E12" t="str">
            <v>경기체육고</v>
          </cell>
          <cell r="F12" t="str">
            <v>21.85</v>
          </cell>
        </row>
        <row r="13">
          <cell r="C13" t="str">
            <v>우인섭</v>
          </cell>
          <cell r="E13" t="str">
            <v>경복고</v>
          </cell>
          <cell r="F13" t="str">
            <v>22.00</v>
          </cell>
        </row>
        <row r="14">
          <cell r="C14" t="str">
            <v>신현서</v>
          </cell>
          <cell r="E14" t="str">
            <v>경기체육고</v>
          </cell>
          <cell r="F14" t="str">
            <v>22.77</v>
          </cell>
        </row>
        <row r="15">
          <cell r="C15" t="str">
            <v>이동인</v>
          </cell>
          <cell r="E15" t="str">
            <v>김포제일공업고</v>
          </cell>
          <cell r="F15" t="str">
            <v>23.46</v>
          </cell>
        </row>
        <row r="16">
          <cell r="C16" t="str">
            <v>이예찬</v>
          </cell>
          <cell r="E16" t="str">
            <v>경기체육고</v>
          </cell>
          <cell r="F16" t="str">
            <v>23.69</v>
          </cell>
        </row>
        <row r="17">
          <cell r="C17" t="str">
            <v>이석원</v>
          </cell>
          <cell r="E17" t="str">
            <v>경복고</v>
          </cell>
          <cell r="F17" t="str">
            <v>24.01</v>
          </cell>
        </row>
        <row r="18">
          <cell r="C18" t="str">
            <v>유준수</v>
          </cell>
          <cell r="E18" t="str">
            <v>태원고</v>
          </cell>
          <cell r="F18" t="str">
            <v>24.04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장수찬</v>
          </cell>
          <cell r="E11" t="str">
            <v>광양하이텍고</v>
          </cell>
          <cell r="F11" t="str">
            <v>48.91</v>
          </cell>
        </row>
        <row r="12">
          <cell r="C12" t="str">
            <v>신현서</v>
          </cell>
          <cell r="E12" t="str">
            <v>경기체육고</v>
          </cell>
          <cell r="F12" t="str">
            <v>50.91</v>
          </cell>
        </row>
        <row r="13">
          <cell r="C13" t="str">
            <v>정안성</v>
          </cell>
          <cell r="E13" t="str">
            <v>은행고</v>
          </cell>
          <cell r="F13" t="str">
            <v>51.49</v>
          </cell>
        </row>
        <row r="14">
          <cell r="C14" t="str">
            <v>이종호</v>
          </cell>
          <cell r="E14" t="str">
            <v>경북체육고</v>
          </cell>
          <cell r="F14" t="str">
            <v>52.32</v>
          </cell>
        </row>
        <row r="15">
          <cell r="C15" t="str">
            <v>유준수</v>
          </cell>
          <cell r="E15" t="str">
            <v>태원고</v>
          </cell>
          <cell r="F15" t="str">
            <v>53.98</v>
          </cell>
        </row>
        <row r="16">
          <cell r="C16" t="str">
            <v>이주은</v>
          </cell>
          <cell r="E16" t="str">
            <v>양정고</v>
          </cell>
          <cell r="F16" t="str">
            <v>54.22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결승기록지"/>
    </sheetNames>
    <sheetDataSet>
      <sheetData sheetId="0" refreshError="1"/>
      <sheetData sheetId="1">
        <row r="11">
          <cell r="C11" t="str">
            <v>이재형</v>
          </cell>
          <cell r="E11" t="str">
            <v>경기체육고</v>
          </cell>
          <cell r="F11" t="str">
            <v>1:55.38</v>
          </cell>
        </row>
        <row r="12">
          <cell r="C12" t="str">
            <v>안희성</v>
          </cell>
          <cell r="E12" t="str">
            <v>김포제일공업고</v>
          </cell>
          <cell r="F12" t="str">
            <v>1:58.53</v>
          </cell>
        </row>
        <row r="13">
          <cell r="C13" t="str">
            <v>이동규</v>
          </cell>
          <cell r="E13" t="str">
            <v>대전체육고</v>
          </cell>
          <cell r="F13" t="str">
            <v>2:06.16</v>
          </cell>
        </row>
        <row r="14">
          <cell r="C14" t="str">
            <v>신현우</v>
          </cell>
          <cell r="E14" t="str">
            <v>영광공업고</v>
          </cell>
          <cell r="F14" t="str">
            <v>2:06.95</v>
          </cell>
        </row>
        <row r="15">
          <cell r="C15" t="str">
            <v>강병준</v>
          </cell>
          <cell r="E15" t="str">
            <v>한솔고</v>
          </cell>
          <cell r="F15" t="str">
            <v>2:09.69</v>
          </cell>
        </row>
        <row r="16">
          <cell r="C16" t="str">
            <v>주윤혁</v>
          </cell>
          <cell r="E16" t="str">
            <v>은행고</v>
          </cell>
          <cell r="F16" t="str">
            <v>2:12.31</v>
          </cell>
        </row>
        <row r="17">
          <cell r="C17" t="str">
            <v>이기성</v>
          </cell>
          <cell r="E17" t="str">
            <v>충북체육고</v>
          </cell>
          <cell r="F17" t="str">
            <v>2:13.32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이재형</v>
          </cell>
          <cell r="E11" t="str">
            <v>경기체육고</v>
          </cell>
          <cell r="F11" t="str">
            <v>4:13.91</v>
          </cell>
        </row>
        <row r="12">
          <cell r="C12" t="str">
            <v>손세진</v>
          </cell>
          <cell r="E12" t="str">
            <v>대구체육고</v>
          </cell>
          <cell r="F12" t="str">
            <v>4:17.11</v>
          </cell>
        </row>
        <row r="13">
          <cell r="C13" t="str">
            <v>한승엽</v>
          </cell>
          <cell r="E13" t="str">
            <v>배문고</v>
          </cell>
          <cell r="F13" t="str">
            <v>4:17.43</v>
          </cell>
        </row>
        <row r="14">
          <cell r="C14" t="str">
            <v>정태준</v>
          </cell>
          <cell r="E14" t="str">
            <v>경북영동고</v>
          </cell>
          <cell r="F14" t="str">
            <v>4:18.60</v>
          </cell>
        </row>
        <row r="15">
          <cell r="C15" t="str">
            <v>김동환</v>
          </cell>
          <cell r="E15" t="str">
            <v>배문고</v>
          </cell>
          <cell r="F15" t="str">
            <v>4:21.10</v>
          </cell>
        </row>
        <row r="16">
          <cell r="C16" t="str">
            <v>정승균</v>
          </cell>
          <cell r="E16" t="str">
            <v>대전체육고</v>
          </cell>
          <cell r="F16" t="str">
            <v>4:22.05</v>
          </cell>
        </row>
        <row r="17">
          <cell r="C17" t="str">
            <v>허태성</v>
          </cell>
          <cell r="E17" t="str">
            <v>배문고</v>
          </cell>
          <cell r="F17" t="str">
            <v>4:22.83</v>
          </cell>
        </row>
        <row r="18">
          <cell r="C18" t="str">
            <v>유진서</v>
          </cell>
          <cell r="E18" t="str">
            <v>충북체육고</v>
          </cell>
          <cell r="F18" t="str">
            <v>4:23.61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정태준</v>
          </cell>
          <cell r="E11" t="str">
            <v>경북영동고</v>
          </cell>
          <cell r="F11" t="str">
            <v>15:13.32</v>
          </cell>
        </row>
        <row r="12">
          <cell r="C12" t="str">
            <v>손세진</v>
          </cell>
          <cell r="E12" t="str">
            <v>대구체육고</v>
          </cell>
          <cell r="F12" t="str">
            <v>15:14.37</v>
          </cell>
        </row>
        <row r="13">
          <cell r="C13" t="str">
            <v>정승균</v>
          </cell>
          <cell r="E13" t="str">
            <v>대전체육고</v>
          </cell>
          <cell r="F13" t="str">
            <v>15:17.42</v>
          </cell>
        </row>
        <row r="14">
          <cell r="C14" t="str">
            <v>허태성</v>
          </cell>
          <cell r="E14" t="str">
            <v>배문고</v>
          </cell>
          <cell r="F14" t="str">
            <v>15:45.30</v>
          </cell>
        </row>
        <row r="15">
          <cell r="C15" t="str">
            <v>김동환</v>
          </cell>
          <cell r="E15" t="str">
            <v>배문고</v>
          </cell>
          <cell r="F15" t="str">
            <v>15:50.86</v>
          </cell>
        </row>
        <row r="16">
          <cell r="C16" t="str">
            <v>김영호</v>
          </cell>
          <cell r="E16" t="str">
            <v>충북체육고</v>
          </cell>
          <cell r="F16" t="str">
            <v>15:59.28</v>
          </cell>
        </row>
        <row r="17">
          <cell r="C17" t="str">
            <v>임채우</v>
          </cell>
          <cell r="E17" t="str">
            <v>전곡고</v>
          </cell>
          <cell r="F17" t="str">
            <v>16:09.62</v>
          </cell>
        </row>
        <row r="18">
          <cell r="C18" t="str">
            <v>김은빈</v>
          </cell>
          <cell r="E18" t="str">
            <v>배문고</v>
          </cell>
          <cell r="F18" t="str">
            <v>16:43.83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-0.2</v>
          </cell>
        </row>
        <row r="11">
          <cell r="C11" t="str">
            <v>장윤성</v>
          </cell>
          <cell r="E11" t="str">
            <v>경기모바일과학고</v>
          </cell>
          <cell r="F11" t="str">
            <v>15.78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정안성</v>
          </cell>
          <cell r="E11" t="str">
            <v>은행고</v>
          </cell>
          <cell r="F11" t="str">
            <v>56.34</v>
          </cell>
        </row>
        <row r="12">
          <cell r="C12" t="str">
            <v>이종호</v>
          </cell>
          <cell r="E12" t="str">
            <v>경북체육고</v>
          </cell>
          <cell r="F12" t="str">
            <v>57.60</v>
          </cell>
        </row>
        <row r="13">
          <cell r="C13" t="str">
            <v>양민혁</v>
          </cell>
          <cell r="E13" t="str">
            <v>용남고</v>
          </cell>
          <cell r="F13" t="str">
            <v>58.11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한승엽</v>
          </cell>
          <cell r="E11" t="str">
            <v>배문고</v>
          </cell>
          <cell r="F11" t="str">
            <v>10:04.27</v>
          </cell>
        </row>
        <row r="12">
          <cell r="C12" t="str">
            <v>안성현</v>
          </cell>
          <cell r="E12" t="str">
            <v>단양고</v>
          </cell>
          <cell r="F12" t="str">
            <v>10:23.67</v>
          </cell>
        </row>
        <row r="13">
          <cell r="C13" t="str">
            <v>노성우</v>
          </cell>
          <cell r="E13" t="str">
            <v>단양고</v>
          </cell>
          <cell r="F13" t="str">
            <v>10:33.13</v>
          </cell>
        </row>
        <row r="14">
          <cell r="C14" t="str">
            <v>이범수</v>
          </cell>
          <cell r="E14" t="str">
            <v>충현고</v>
          </cell>
          <cell r="F14" t="str">
            <v>11:13.55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세단"/>
      <sheetName val="포환"/>
      <sheetName val="원반"/>
      <sheetName val="해머"/>
      <sheetName val="창"/>
    </sheetNames>
    <sheetDataSet>
      <sheetData sheetId="0">
        <row r="11">
          <cell r="C11" t="str">
            <v>이재호</v>
          </cell>
          <cell r="E11" t="str">
            <v>경기체육고</v>
          </cell>
          <cell r="F11" t="str">
            <v>1.96</v>
          </cell>
        </row>
      </sheetData>
      <sheetData sheetId="1">
        <row r="11">
          <cell r="C11" t="str">
            <v>윤하진</v>
          </cell>
          <cell r="E11" t="str">
            <v>경기체육고</v>
          </cell>
          <cell r="F11" t="str">
            <v>6.70</v>
          </cell>
          <cell r="G11" t="str">
            <v>0.5</v>
          </cell>
        </row>
        <row r="12">
          <cell r="C12" t="str">
            <v>최영환</v>
          </cell>
          <cell r="E12" t="str">
            <v>동인천고</v>
          </cell>
          <cell r="F12" t="str">
            <v>6.49</v>
          </cell>
          <cell r="G12" t="str">
            <v>0.5</v>
          </cell>
        </row>
        <row r="13">
          <cell r="C13" t="str">
            <v>김민상</v>
          </cell>
          <cell r="E13" t="str">
            <v>인천체육고</v>
          </cell>
          <cell r="F13" t="str">
            <v>6.42</v>
          </cell>
          <cell r="G13" t="str">
            <v>-0.3</v>
          </cell>
        </row>
        <row r="14">
          <cell r="C14" t="str">
            <v>이지훈</v>
          </cell>
          <cell r="E14" t="str">
            <v>인천체육고</v>
          </cell>
          <cell r="F14" t="str">
            <v>6.25</v>
          </cell>
          <cell r="G14" t="str">
            <v>0.6</v>
          </cell>
        </row>
        <row r="15">
          <cell r="C15" t="str">
            <v>이혜성</v>
          </cell>
          <cell r="E15" t="str">
            <v>경기모바일과학고</v>
          </cell>
          <cell r="F15" t="str">
            <v>6.16</v>
          </cell>
          <cell r="G15" t="str">
            <v>0.5</v>
          </cell>
        </row>
        <row r="16">
          <cell r="C16" t="str">
            <v>한도경</v>
          </cell>
          <cell r="E16" t="str">
            <v>충북체육고</v>
          </cell>
          <cell r="F16" t="str">
            <v>6.12</v>
          </cell>
          <cell r="G16" t="str">
            <v>0.8</v>
          </cell>
        </row>
      </sheetData>
      <sheetData sheetId="2">
        <row r="11">
          <cell r="C11" t="str">
            <v>손준혁</v>
          </cell>
          <cell r="E11" t="str">
            <v>대구체육고</v>
          </cell>
          <cell r="F11" t="str">
            <v>14.06</v>
          </cell>
          <cell r="G11" t="str">
            <v>0.9</v>
          </cell>
        </row>
        <row r="12">
          <cell r="C12" t="str">
            <v>조승규</v>
          </cell>
          <cell r="E12" t="str">
            <v>경북체육고</v>
          </cell>
          <cell r="F12" t="str">
            <v>13.96</v>
          </cell>
          <cell r="G12">
            <v>-0.8</v>
          </cell>
        </row>
        <row r="13">
          <cell r="C13" t="str">
            <v>최영환</v>
          </cell>
          <cell r="E13" t="str">
            <v>동인천고</v>
          </cell>
          <cell r="F13" t="str">
            <v>13.47</v>
          </cell>
          <cell r="G13" t="str">
            <v>0.8</v>
          </cell>
        </row>
      </sheetData>
      <sheetData sheetId="3">
        <row r="11">
          <cell r="C11" t="str">
            <v>김태혁</v>
          </cell>
          <cell r="E11" t="str">
            <v>경기체육고</v>
          </cell>
          <cell r="F11" t="str">
            <v>15.80</v>
          </cell>
        </row>
        <row r="12">
          <cell r="C12" t="str">
            <v>김호현</v>
          </cell>
          <cell r="E12" t="str">
            <v>강원체육고</v>
          </cell>
          <cell r="F12" t="str">
            <v>15.64</v>
          </cell>
        </row>
        <row r="13">
          <cell r="C13" t="str">
            <v>최형재</v>
          </cell>
          <cell r="E13" t="str">
            <v>인천체육고</v>
          </cell>
          <cell r="F13" t="str">
            <v>14.48</v>
          </cell>
        </row>
      </sheetData>
      <sheetData sheetId="4">
        <row r="11">
          <cell r="C11" t="str">
            <v>장재덕</v>
          </cell>
          <cell r="E11" t="str">
            <v>경북체육고</v>
          </cell>
          <cell r="F11" t="str">
            <v>48.05</v>
          </cell>
        </row>
        <row r="12">
          <cell r="C12" t="str">
            <v>김광섭</v>
          </cell>
          <cell r="E12" t="str">
            <v>문창고</v>
          </cell>
          <cell r="F12" t="str">
            <v>44.90</v>
          </cell>
        </row>
        <row r="13">
          <cell r="C13" t="str">
            <v>박준형</v>
          </cell>
          <cell r="E13" t="str">
            <v>함양제일고</v>
          </cell>
          <cell r="F13" t="str">
            <v>39.81</v>
          </cell>
        </row>
        <row r="14">
          <cell r="C14" t="str">
            <v>서우진</v>
          </cell>
          <cell r="E14" t="str">
            <v>경기체육고</v>
          </cell>
          <cell r="F14" t="str">
            <v>37.21</v>
          </cell>
        </row>
        <row r="15">
          <cell r="C15" t="str">
            <v>권민균</v>
          </cell>
          <cell r="E15" t="str">
            <v>경북체육고</v>
          </cell>
          <cell r="F15" t="str">
            <v>35.80</v>
          </cell>
        </row>
        <row r="16">
          <cell r="C16" t="str">
            <v>최완재</v>
          </cell>
          <cell r="E16" t="str">
            <v>인천체육고</v>
          </cell>
          <cell r="F16" t="str">
            <v>35.54</v>
          </cell>
        </row>
        <row r="17">
          <cell r="C17" t="str">
            <v>류서현</v>
          </cell>
          <cell r="E17" t="str">
            <v>창녕슈퍼텍고</v>
          </cell>
          <cell r="F17" t="str">
            <v>31.82</v>
          </cell>
        </row>
        <row r="18">
          <cell r="C18" t="str">
            <v>김동연</v>
          </cell>
          <cell r="E18" t="str">
            <v>전곡고</v>
          </cell>
          <cell r="F18" t="str">
            <v>30.28</v>
          </cell>
        </row>
      </sheetData>
      <sheetData sheetId="5">
        <row r="11">
          <cell r="C11" t="str">
            <v>이정현</v>
          </cell>
          <cell r="E11" t="str">
            <v>전북체육고</v>
          </cell>
          <cell r="F11" t="str">
            <v>47.39</v>
          </cell>
        </row>
        <row r="12">
          <cell r="C12" t="str">
            <v>김준혁</v>
          </cell>
          <cell r="E12" t="str">
            <v>충북체육고</v>
          </cell>
          <cell r="F12" t="str">
            <v>47.17</v>
          </cell>
        </row>
        <row r="13">
          <cell r="C13" t="str">
            <v>장민수</v>
          </cell>
          <cell r="E13" t="str">
            <v>경기체육고</v>
          </cell>
          <cell r="F13" t="str">
            <v>32.56</v>
          </cell>
        </row>
      </sheetData>
      <sheetData sheetId="6">
        <row r="11">
          <cell r="C11" t="str">
            <v>손민찬</v>
          </cell>
          <cell r="E11" t="str">
            <v>문창고</v>
          </cell>
          <cell r="F11" t="str">
            <v>63.31</v>
          </cell>
        </row>
        <row r="12">
          <cell r="C12" t="str">
            <v>김세환</v>
          </cell>
          <cell r="E12" t="str">
            <v>강원체육고</v>
          </cell>
          <cell r="F12">
            <v>57.76</v>
          </cell>
        </row>
        <row r="13">
          <cell r="C13" t="str">
            <v>한재용</v>
          </cell>
          <cell r="E13" t="str">
            <v>천안쌍용고</v>
          </cell>
          <cell r="F13" t="str">
            <v>56.88</v>
          </cell>
        </row>
        <row r="14">
          <cell r="C14" t="str">
            <v>김태양</v>
          </cell>
          <cell r="E14" t="str">
            <v>동인천고</v>
          </cell>
          <cell r="F14" t="str">
            <v>42.27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-0.4</v>
          </cell>
        </row>
        <row r="11">
          <cell r="C11" t="str">
            <v>김지원</v>
          </cell>
          <cell r="E11" t="str">
            <v>인일여자고</v>
          </cell>
          <cell r="F11" t="str">
            <v>12.74</v>
          </cell>
        </row>
        <row r="12">
          <cell r="C12" t="str">
            <v>이아라</v>
          </cell>
          <cell r="E12" t="str">
            <v>용남고</v>
          </cell>
          <cell r="F12" t="str">
            <v>13.19</v>
          </cell>
        </row>
        <row r="13">
          <cell r="C13" t="str">
            <v>최유빈</v>
          </cell>
          <cell r="E13" t="str">
            <v>경북체육고</v>
          </cell>
          <cell r="F13" t="str">
            <v>13.26</v>
          </cell>
        </row>
        <row r="14">
          <cell r="C14" t="str">
            <v>안성경</v>
          </cell>
          <cell r="E14" t="str">
            <v>충북체육고</v>
          </cell>
          <cell r="F14" t="str">
            <v>15.05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-0.4</v>
          </cell>
        </row>
        <row r="11">
          <cell r="C11" t="str">
            <v>황세정</v>
          </cell>
          <cell r="E11" t="str">
            <v>경기철산중</v>
          </cell>
          <cell r="F11" t="str">
            <v>12.82</v>
          </cell>
        </row>
        <row r="12">
          <cell r="C12" t="str">
            <v>한수아</v>
          </cell>
          <cell r="E12" t="str">
            <v>홍성여자중</v>
          </cell>
          <cell r="F12" t="str">
            <v>12.99</v>
          </cell>
        </row>
        <row r="13">
          <cell r="C13" t="str">
            <v>박지영</v>
          </cell>
          <cell r="E13" t="str">
            <v>장산중</v>
          </cell>
          <cell r="F13" t="str">
            <v>13.33</v>
          </cell>
        </row>
        <row r="14">
          <cell r="C14" t="str">
            <v>최윤채</v>
          </cell>
          <cell r="E14" t="str">
            <v>북삼중</v>
          </cell>
          <cell r="F14" t="str">
            <v>13.58</v>
          </cell>
        </row>
        <row r="15">
          <cell r="C15" t="str">
            <v>김은비</v>
          </cell>
          <cell r="E15" t="str">
            <v>대소중</v>
          </cell>
          <cell r="F15" t="str">
            <v>13.68</v>
          </cell>
        </row>
        <row r="16">
          <cell r="C16" t="str">
            <v>강윤지</v>
          </cell>
          <cell r="E16" t="str">
            <v>경기문산수억중</v>
          </cell>
          <cell r="F16" t="str">
            <v>13.83</v>
          </cell>
        </row>
        <row r="17">
          <cell r="C17" t="str">
            <v>김다윤</v>
          </cell>
          <cell r="E17" t="str">
            <v>경기단원중</v>
          </cell>
          <cell r="F17" t="str">
            <v>13.94</v>
          </cell>
        </row>
        <row r="18">
          <cell r="C18" t="str">
            <v>진민희</v>
          </cell>
          <cell r="E18" t="str">
            <v>경기경수중</v>
          </cell>
          <cell r="F18" t="str">
            <v>14.01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-1.0</v>
          </cell>
        </row>
        <row r="11">
          <cell r="C11" t="str">
            <v>이지민</v>
          </cell>
          <cell r="E11" t="str">
            <v>경기체육고</v>
          </cell>
          <cell r="F11" t="str">
            <v>26.90</v>
          </cell>
        </row>
        <row r="12">
          <cell r="C12" t="str">
            <v>한이슬</v>
          </cell>
          <cell r="E12" t="str">
            <v>충남체육고</v>
          </cell>
          <cell r="F12" t="str">
            <v>27.17</v>
          </cell>
        </row>
        <row r="13">
          <cell r="C13" t="str">
            <v>이아라</v>
          </cell>
          <cell r="E13" t="str">
            <v>용남고</v>
          </cell>
          <cell r="F13" t="str">
            <v>27.44</v>
          </cell>
        </row>
        <row r="14">
          <cell r="C14" t="str">
            <v>최유빈</v>
          </cell>
          <cell r="E14" t="str">
            <v>경북체육고</v>
          </cell>
          <cell r="F14" t="str">
            <v>27.47</v>
          </cell>
        </row>
        <row r="15">
          <cell r="C15" t="str">
            <v>이유빈</v>
          </cell>
          <cell r="E15" t="str">
            <v>충북체육고</v>
          </cell>
          <cell r="F15" t="str">
            <v>28.17</v>
          </cell>
        </row>
        <row r="16">
          <cell r="C16" t="str">
            <v>박은지</v>
          </cell>
          <cell r="E16" t="str">
            <v>충북체육고</v>
          </cell>
          <cell r="F16" t="str">
            <v>28.25</v>
          </cell>
        </row>
        <row r="17">
          <cell r="C17" t="str">
            <v>최윤아</v>
          </cell>
          <cell r="E17" t="str">
            <v>순창고</v>
          </cell>
          <cell r="F17" t="str">
            <v>28.49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김초은</v>
          </cell>
          <cell r="E11" t="str">
            <v>전북체육고</v>
          </cell>
          <cell r="F11" t="str">
            <v>59.57</v>
          </cell>
        </row>
        <row r="12">
          <cell r="C12" t="str">
            <v>박연주</v>
          </cell>
          <cell r="E12" t="str">
            <v>함양제일고</v>
          </cell>
          <cell r="F12" t="str">
            <v>1:00.15</v>
          </cell>
        </row>
        <row r="13">
          <cell r="C13" t="str">
            <v>이지민</v>
          </cell>
          <cell r="E13" t="str">
            <v>경기체육고</v>
          </cell>
          <cell r="F13" t="str">
            <v>1:01.40</v>
          </cell>
        </row>
        <row r="14">
          <cell r="C14" t="str">
            <v>임지연</v>
          </cell>
          <cell r="E14" t="str">
            <v>인일여자고</v>
          </cell>
          <cell r="F14" t="str">
            <v>1:02.12</v>
          </cell>
        </row>
        <row r="15">
          <cell r="C15" t="str">
            <v>김민경</v>
          </cell>
          <cell r="E15" t="str">
            <v>경기체육고</v>
          </cell>
          <cell r="F15" t="str">
            <v>1:02.60</v>
          </cell>
        </row>
        <row r="16">
          <cell r="C16" t="str">
            <v>이유빈</v>
          </cell>
          <cell r="E16" t="str">
            <v>충북체육고</v>
          </cell>
          <cell r="F16" t="str">
            <v>1:04.93</v>
          </cell>
        </row>
        <row r="17">
          <cell r="C17" t="str">
            <v>최윤아</v>
          </cell>
          <cell r="E17" t="str">
            <v>순창고</v>
          </cell>
          <cell r="F17" t="str">
            <v>1:08.25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안예원</v>
          </cell>
          <cell r="E11" t="str">
            <v>충북체육고</v>
          </cell>
          <cell r="F11" t="str">
            <v>2:26.15</v>
          </cell>
        </row>
        <row r="12">
          <cell r="C12" t="str">
            <v>임지수</v>
          </cell>
          <cell r="E12" t="str">
            <v>인일여자고</v>
          </cell>
          <cell r="F12" t="str">
            <v>2:35.84</v>
          </cell>
        </row>
        <row r="13">
          <cell r="C13" t="str">
            <v>박해진</v>
          </cell>
          <cell r="E13" t="str">
            <v>경북성남여자고</v>
          </cell>
          <cell r="F13" t="str">
            <v>2:43.08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연유빈</v>
          </cell>
          <cell r="E11" t="str">
            <v>경북성남여자고</v>
          </cell>
          <cell r="F11" t="str">
            <v>4:53.56</v>
          </cell>
        </row>
        <row r="12">
          <cell r="C12" t="str">
            <v>주은혜</v>
          </cell>
          <cell r="E12" t="str">
            <v>영광공업고</v>
          </cell>
          <cell r="F12" t="str">
            <v>5:06.45</v>
          </cell>
        </row>
        <row r="13">
          <cell r="C13" t="str">
            <v>박미애</v>
          </cell>
          <cell r="E13" t="str">
            <v>인천체육고</v>
          </cell>
          <cell r="F13" t="str">
            <v>5:10.97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연유빈</v>
          </cell>
          <cell r="E11" t="str">
            <v>경북성남여자고</v>
          </cell>
          <cell r="F11" t="str">
            <v>18:32.11</v>
          </cell>
        </row>
        <row r="12">
          <cell r="C12" t="str">
            <v>박미애</v>
          </cell>
          <cell r="E12" t="str">
            <v>인천체육고</v>
          </cell>
          <cell r="F12" t="str">
            <v>19:27.57</v>
          </cell>
        </row>
        <row r="13">
          <cell r="C13" t="str">
            <v>주은혜</v>
          </cell>
          <cell r="E13" t="str">
            <v>영광공업고</v>
          </cell>
          <cell r="F13" t="str">
            <v>20:01.65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박연주</v>
          </cell>
          <cell r="E11" t="str">
            <v>함양제일고</v>
          </cell>
          <cell r="F11" t="str">
            <v>1:05.22</v>
          </cell>
        </row>
        <row r="12">
          <cell r="C12" t="str">
            <v>김초은</v>
          </cell>
          <cell r="E12" t="str">
            <v>전북체육고</v>
          </cell>
          <cell r="F12" t="str">
            <v>1:06.83</v>
          </cell>
        </row>
        <row r="13">
          <cell r="C13" t="str">
            <v>김민경</v>
          </cell>
          <cell r="E13" t="str">
            <v>경기체육고</v>
          </cell>
          <cell r="F13" t="str">
            <v>1:08.64</v>
          </cell>
        </row>
        <row r="14">
          <cell r="C14" t="str">
            <v>임지연</v>
          </cell>
          <cell r="E14" t="str">
            <v>인일여자고</v>
          </cell>
          <cell r="F14" t="str">
            <v>1:09.06</v>
          </cell>
        </row>
        <row r="15">
          <cell r="C15" t="str">
            <v>김지원</v>
          </cell>
          <cell r="E15" t="str">
            <v>경기체육고</v>
          </cell>
          <cell r="F15" t="str">
            <v>1:09.28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세단"/>
      <sheetName val="해머"/>
      <sheetName val="창"/>
    </sheetNames>
    <sheetDataSet>
      <sheetData sheetId="0">
        <row r="11">
          <cell r="C11" t="str">
            <v>이승민</v>
          </cell>
          <cell r="E11" t="str">
            <v>경기체육고</v>
          </cell>
          <cell r="F11" t="str">
            <v>1.65</v>
          </cell>
        </row>
        <row r="12">
          <cell r="C12" t="str">
            <v>김지원</v>
          </cell>
          <cell r="E12" t="str">
            <v>경기체육고</v>
          </cell>
          <cell r="F12" t="str">
            <v>1.50</v>
          </cell>
        </row>
        <row r="13">
          <cell r="C13" t="str">
            <v>윤예림</v>
          </cell>
          <cell r="E13" t="str">
            <v>경기체육고</v>
          </cell>
          <cell r="F13" t="str">
            <v>1.20</v>
          </cell>
        </row>
      </sheetData>
      <sheetData sheetId="1">
        <row r="11">
          <cell r="C11" t="str">
            <v>김아영</v>
          </cell>
          <cell r="E11" t="str">
            <v>충현고</v>
          </cell>
          <cell r="F11" t="str">
            <v>5.40</v>
          </cell>
          <cell r="G11" t="str">
            <v>0.1</v>
          </cell>
        </row>
        <row r="12">
          <cell r="C12" t="str">
            <v>한이슬</v>
          </cell>
          <cell r="E12" t="str">
            <v>충남체육고</v>
          </cell>
          <cell r="F12" t="str">
            <v>5.10</v>
          </cell>
          <cell r="G12" t="str">
            <v>0.7</v>
          </cell>
        </row>
        <row r="13">
          <cell r="C13" t="str">
            <v>신지선</v>
          </cell>
          <cell r="E13" t="str">
            <v>전북체육고</v>
          </cell>
          <cell r="F13" t="str">
            <v>4.81</v>
          </cell>
          <cell r="G13" t="str">
            <v>-0.1</v>
          </cell>
        </row>
      </sheetData>
      <sheetData sheetId="2">
        <row r="11">
          <cell r="C11" t="str">
            <v>김아영</v>
          </cell>
          <cell r="E11" t="str">
            <v>충현고</v>
          </cell>
          <cell r="F11" t="str">
            <v>11.81</v>
          </cell>
          <cell r="G11" t="str">
            <v>0.8</v>
          </cell>
        </row>
        <row r="12">
          <cell r="C12" t="str">
            <v>안성경</v>
          </cell>
          <cell r="E12" t="str">
            <v>충북체육고</v>
          </cell>
          <cell r="F12" t="str">
            <v>10.40</v>
          </cell>
          <cell r="G12" t="str">
            <v>-0.4</v>
          </cell>
        </row>
        <row r="13">
          <cell r="C13" t="str">
            <v>신지선</v>
          </cell>
          <cell r="E13" t="str">
            <v>전북체육고</v>
          </cell>
          <cell r="F13" t="str">
            <v>10.20</v>
          </cell>
          <cell r="G13">
            <v>-0.1</v>
          </cell>
        </row>
      </sheetData>
      <sheetData sheetId="3">
        <row r="11">
          <cell r="C11" t="str">
            <v>김윤서</v>
          </cell>
          <cell r="E11" t="str">
            <v>전북체육고</v>
          </cell>
          <cell r="F11" t="str">
            <v>45.70</v>
          </cell>
        </row>
        <row r="12">
          <cell r="C12" t="str">
            <v>이채연</v>
          </cell>
          <cell r="E12" t="str">
            <v>전북체육고</v>
          </cell>
          <cell r="F12" t="str">
            <v>43.07</v>
          </cell>
        </row>
        <row r="13">
          <cell r="C13" t="str">
            <v>류서연</v>
          </cell>
          <cell r="E13" t="str">
            <v>경기체육고</v>
          </cell>
          <cell r="F13" t="str">
            <v>24.18</v>
          </cell>
        </row>
      </sheetData>
      <sheetData sheetId="4">
        <row r="11">
          <cell r="C11" t="str">
            <v>윤예림</v>
          </cell>
          <cell r="E11" t="str">
            <v>경기체육고</v>
          </cell>
          <cell r="F11" t="str">
            <v>38.58</v>
          </cell>
        </row>
        <row r="12">
          <cell r="C12" t="str">
            <v>이소민</v>
          </cell>
          <cell r="E12" t="str">
            <v>강원체육고</v>
          </cell>
          <cell r="F12" t="str">
            <v>36.11</v>
          </cell>
        </row>
        <row r="13">
          <cell r="C13" t="str">
            <v>김유빈</v>
          </cell>
          <cell r="E13" t="str">
            <v>대구체육고</v>
          </cell>
          <cell r="F13" t="str">
            <v>31.05</v>
          </cell>
        </row>
        <row r="14">
          <cell r="C14" t="str">
            <v>이나현</v>
          </cell>
          <cell r="E14" t="str">
            <v>인천체육고</v>
          </cell>
          <cell r="F14" t="str">
            <v>20.60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-0.7</v>
          </cell>
        </row>
        <row r="11">
          <cell r="C11" t="str">
            <v>최진환</v>
          </cell>
          <cell r="E11" t="str">
            <v>경기문산제일고</v>
          </cell>
          <cell r="F11" t="str">
            <v>10.93</v>
          </cell>
        </row>
        <row r="12">
          <cell r="C12" t="str">
            <v>이성진</v>
          </cell>
          <cell r="E12" t="str">
            <v>서울체육고</v>
          </cell>
          <cell r="F12" t="str">
            <v>11.07</v>
          </cell>
        </row>
        <row r="13">
          <cell r="C13" t="str">
            <v>박지원</v>
          </cell>
          <cell r="E13" t="str">
            <v>경복고</v>
          </cell>
          <cell r="F13" t="str">
            <v>11.47</v>
          </cell>
        </row>
        <row r="14">
          <cell r="C14" t="str">
            <v>윤태석</v>
          </cell>
          <cell r="E14" t="str">
            <v>충남체육고</v>
          </cell>
          <cell r="F14" t="str">
            <v>11.64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-0.5</v>
          </cell>
        </row>
        <row r="11">
          <cell r="C11" t="str">
            <v>이성진</v>
          </cell>
          <cell r="E11" t="str">
            <v>서울체육고</v>
          </cell>
          <cell r="F11" t="str">
            <v>22.61</v>
          </cell>
        </row>
        <row r="12">
          <cell r="C12" t="str">
            <v>노다원</v>
          </cell>
          <cell r="E12" t="str">
            <v>김포제일공업고</v>
          </cell>
          <cell r="F12" t="str">
            <v>22.80</v>
          </cell>
        </row>
        <row r="13">
          <cell r="C13" t="str">
            <v>양성복</v>
          </cell>
          <cell r="E13" t="str">
            <v>영광공업고</v>
          </cell>
          <cell r="F13" t="str">
            <v>23.91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노다원</v>
          </cell>
          <cell r="E11" t="str">
            <v>김포제일공업고</v>
          </cell>
          <cell r="F11" t="str">
            <v>49.97</v>
          </cell>
        </row>
        <row r="12">
          <cell r="C12" t="str">
            <v>변정현</v>
          </cell>
          <cell r="E12" t="str">
            <v>은행고</v>
          </cell>
          <cell r="F12" t="str">
            <v>49.99</v>
          </cell>
        </row>
        <row r="13">
          <cell r="C13" t="str">
            <v>김태우</v>
          </cell>
          <cell r="E13" t="str">
            <v>은행고</v>
          </cell>
          <cell r="F13" t="str">
            <v>57.98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0.9</v>
          </cell>
        </row>
        <row r="11">
          <cell r="C11" t="str">
            <v>황세정</v>
          </cell>
          <cell r="E11" t="str">
            <v>경기철산중</v>
          </cell>
          <cell r="F11" t="str">
            <v>26.34</v>
          </cell>
        </row>
        <row r="12">
          <cell r="C12" t="str">
            <v>조은서</v>
          </cell>
          <cell r="E12" t="str">
            <v>북삼중</v>
          </cell>
          <cell r="F12" t="str">
            <v>27.53</v>
          </cell>
        </row>
        <row r="13">
          <cell r="C13" t="str">
            <v>김은비</v>
          </cell>
          <cell r="E13" t="str">
            <v>대소중</v>
          </cell>
          <cell r="F13" t="str">
            <v>27.71</v>
          </cell>
        </row>
        <row r="14">
          <cell r="C14" t="str">
            <v>여슬아</v>
          </cell>
          <cell r="E14" t="str">
            <v>경기송운중</v>
          </cell>
          <cell r="F14" t="str">
            <v>27.87</v>
          </cell>
        </row>
        <row r="15">
          <cell r="C15" t="str">
            <v>오새아</v>
          </cell>
          <cell r="E15" t="str">
            <v>성보중</v>
          </cell>
          <cell r="F15" t="str">
            <v>28.61</v>
          </cell>
        </row>
        <row r="16">
          <cell r="C16" t="str">
            <v>김다영</v>
          </cell>
          <cell r="E16" t="str">
            <v>경기단원중</v>
          </cell>
          <cell r="F16" t="str">
            <v>28.77</v>
          </cell>
        </row>
        <row r="17">
          <cell r="C17" t="str">
            <v>강윤지</v>
          </cell>
          <cell r="E17" t="str">
            <v>경기문산수억중</v>
          </cell>
          <cell r="F17" t="str">
            <v>29.13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변정현</v>
          </cell>
          <cell r="E11" t="str">
            <v>은행고</v>
          </cell>
          <cell r="F11" t="str">
            <v>1:59.87</v>
          </cell>
        </row>
        <row r="12">
          <cell r="C12" t="str">
            <v>신준호</v>
          </cell>
          <cell r="E12" t="str">
            <v>영광공업고</v>
          </cell>
          <cell r="F12" t="str">
            <v>2:00.14</v>
          </cell>
        </row>
        <row r="13">
          <cell r="C13" t="str">
            <v>김태우</v>
          </cell>
          <cell r="E13" t="str">
            <v>은행고</v>
          </cell>
          <cell r="F13" t="str">
            <v>2:20.40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박지원</v>
          </cell>
          <cell r="E11" t="str">
            <v>배문고</v>
          </cell>
          <cell r="F11" t="str">
            <v>4:03.96</v>
          </cell>
        </row>
        <row r="12">
          <cell r="C12" t="str">
            <v>이준수</v>
          </cell>
          <cell r="E12" t="str">
            <v>단양고</v>
          </cell>
          <cell r="F12" t="str">
            <v>4:06.00</v>
          </cell>
        </row>
        <row r="13">
          <cell r="C13" t="str">
            <v>이재웅</v>
          </cell>
          <cell r="E13" t="str">
            <v>경북영동고</v>
          </cell>
          <cell r="F13" t="str">
            <v>4:07.32</v>
          </cell>
        </row>
        <row r="14">
          <cell r="C14" t="str">
            <v>김홍록</v>
          </cell>
          <cell r="E14" t="str">
            <v>배문고</v>
          </cell>
          <cell r="F14" t="str">
            <v>4:07.38</v>
          </cell>
        </row>
        <row r="15">
          <cell r="C15" t="str">
            <v>임형윤</v>
          </cell>
          <cell r="E15" t="str">
            <v>경북영동고</v>
          </cell>
          <cell r="F15" t="str">
            <v>4:09.48</v>
          </cell>
        </row>
        <row r="16">
          <cell r="C16" t="str">
            <v>신준호</v>
          </cell>
          <cell r="E16" t="str">
            <v>영광공업고</v>
          </cell>
          <cell r="F16" t="str">
            <v>4:09.81</v>
          </cell>
        </row>
        <row r="17">
          <cell r="C17" t="str">
            <v>김대훈</v>
          </cell>
          <cell r="E17" t="str">
            <v>양정고</v>
          </cell>
          <cell r="F17" t="str">
            <v>4:12.33</v>
          </cell>
        </row>
        <row r="18">
          <cell r="C18" t="str">
            <v>길영민</v>
          </cell>
          <cell r="E18" t="str">
            <v>한솔고</v>
          </cell>
          <cell r="F18" t="str">
            <v>4:40.58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박지원</v>
          </cell>
          <cell r="E11" t="str">
            <v>배문고</v>
          </cell>
          <cell r="F11" t="str">
            <v>14:53.59</v>
          </cell>
        </row>
        <row r="12">
          <cell r="C12" t="str">
            <v>이주호</v>
          </cell>
          <cell r="E12" t="str">
            <v>배문고</v>
          </cell>
          <cell r="F12" t="str">
            <v>15:58.92</v>
          </cell>
        </row>
        <row r="13">
          <cell r="C13" t="str">
            <v>김대훈</v>
          </cell>
          <cell r="E13" t="str">
            <v>양정고</v>
          </cell>
          <cell r="F13" t="str">
            <v>15:59.27</v>
          </cell>
        </row>
        <row r="14">
          <cell r="C14" t="str">
            <v>길영민</v>
          </cell>
          <cell r="E14" t="str">
            <v>한솔고</v>
          </cell>
          <cell r="F14" t="str">
            <v>16:34.39</v>
          </cell>
        </row>
      </sheetData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임형윤</v>
          </cell>
          <cell r="E11" t="str">
            <v>경북영동고</v>
          </cell>
          <cell r="F11" t="str">
            <v>9:59.50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</sheetNames>
    <sheetDataSet>
      <sheetData sheetId="0">
        <row r="11">
          <cell r="C11" t="str">
            <v>박지원</v>
          </cell>
          <cell r="E11" t="str">
            <v>경복고</v>
          </cell>
          <cell r="F11" t="str">
            <v>6.94</v>
          </cell>
          <cell r="G11" t="str">
            <v>-0.0</v>
          </cell>
        </row>
        <row r="12">
          <cell r="C12" t="str">
            <v>백광열</v>
          </cell>
          <cell r="E12" t="str">
            <v>충남체육고</v>
          </cell>
          <cell r="F12" t="str">
            <v>6.47</v>
          </cell>
          <cell r="G12" t="str">
            <v>-0.0</v>
          </cell>
        </row>
        <row r="13">
          <cell r="C13" t="str">
            <v>윤태석</v>
          </cell>
          <cell r="E13" t="str">
            <v>충남체육고</v>
          </cell>
          <cell r="F13" t="str">
            <v>4.04</v>
          </cell>
          <cell r="G13" t="str">
            <v>0.1</v>
          </cell>
        </row>
      </sheetData>
      <sheetData sheetId="1">
        <row r="11">
          <cell r="C11" t="str">
            <v>이요섭</v>
          </cell>
          <cell r="E11" t="str">
            <v>충현고</v>
          </cell>
          <cell r="F11" t="str">
            <v>12.58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이예찬 신현서 이성빈 손지원</v>
          </cell>
          <cell r="E11" t="str">
            <v>경기체육고</v>
          </cell>
          <cell r="F11" t="str">
            <v>43.12</v>
          </cell>
        </row>
        <row r="12">
          <cell r="C12" t="str">
            <v>박태민 김량희 김현준 문해진</v>
          </cell>
          <cell r="E12" t="str">
            <v>전북체육고</v>
          </cell>
          <cell r="F12" t="str">
            <v>43.32</v>
          </cell>
        </row>
        <row r="13">
          <cell r="C13" t="str">
            <v>이동호 노다원 이동인 이재원</v>
          </cell>
          <cell r="E13" t="str">
            <v>김포제일공업고</v>
          </cell>
          <cell r="F13" t="str">
            <v>43.55</v>
          </cell>
        </row>
        <row r="14">
          <cell r="C14" t="str">
            <v>정안성 하승원 박태환 변정현</v>
          </cell>
          <cell r="E14" t="str">
            <v>은행고</v>
          </cell>
          <cell r="F14" t="str">
            <v>44.17</v>
          </cell>
        </row>
        <row r="15">
          <cell r="C15" t="str">
            <v>이태화 김태양 이종섭 박권</v>
          </cell>
          <cell r="E15" t="str">
            <v>동인천고</v>
          </cell>
          <cell r="F15" t="str">
            <v>44.39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이예찬 이재형 신현서 손지원</v>
          </cell>
          <cell r="E11" t="str">
            <v>경기체육고</v>
          </cell>
          <cell r="F11" t="str">
            <v>3:22.15</v>
          </cell>
        </row>
        <row r="12">
          <cell r="C12" t="str">
            <v>윤겸재 유길상 백광열 정윤성</v>
          </cell>
          <cell r="E12" t="str">
            <v>충남체육고</v>
          </cell>
          <cell r="F12" t="str">
            <v>3:23.29</v>
          </cell>
        </row>
        <row r="13">
          <cell r="C13" t="str">
            <v>정지원 정안성 주윤혁 변정현</v>
          </cell>
          <cell r="E13" t="str">
            <v>은행고</v>
          </cell>
          <cell r="F13" t="str">
            <v>3:26.98</v>
          </cell>
        </row>
        <row r="14">
          <cell r="C14" t="str">
            <v>이동인 이재원 안희성 노다원</v>
          </cell>
          <cell r="E14" t="str">
            <v>김포제일공업고</v>
          </cell>
          <cell r="F14" t="str">
            <v>3:29.58</v>
          </cell>
        </row>
        <row r="15">
          <cell r="C15" t="str">
            <v>김진우 김영훈 이덕하 이기성</v>
          </cell>
          <cell r="E15" t="str">
            <v>충북체육고</v>
          </cell>
          <cell r="F15" t="str">
            <v>3:37.14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0.3</v>
          </cell>
        </row>
        <row r="11">
          <cell r="C11" t="str">
            <v>김한송</v>
          </cell>
          <cell r="E11" t="str">
            <v>태원고</v>
          </cell>
          <cell r="F11" t="str">
            <v>12.85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이서빈</v>
          </cell>
          <cell r="E11" t="str">
            <v>충현고</v>
          </cell>
          <cell r="F11" t="str">
            <v>2:16.87</v>
          </cell>
        </row>
        <row r="12">
          <cell r="C12" t="str">
            <v>조현지</v>
          </cell>
          <cell r="E12" t="str">
            <v>경북성남여자고</v>
          </cell>
          <cell r="F12" t="str">
            <v>2:18.04</v>
          </cell>
        </row>
        <row r="13">
          <cell r="C13" t="str">
            <v>문효임</v>
          </cell>
          <cell r="E13" t="str">
            <v>거제제일고</v>
          </cell>
          <cell r="F13" t="str">
            <v>2:38.77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이서빈</v>
          </cell>
          <cell r="E11" t="str">
            <v>충현고</v>
          </cell>
          <cell r="F11" t="str">
            <v>4:42.88</v>
          </cell>
        </row>
        <row r="12">
          <cell r="C12" t="str">
            <v>조현지</v>
          </cell>
          <cell r="E12" t="str">
            <v>경북성남여자고</v>
          </cell>
          <cell r="F12" t="str">
            <v>4:43.57</v>
          </cell>
        </row>
        <row r="13">
          <cell r="C13" t="str">
            <v>심하영</v>
          </cell>
          <cell r="E13" t="str">
            <v>충북체육고</v>
          </cell>
          <cell r="F13" t="str">
            <v>4:48.36</v>
          </cell>
        </row>
        <row r="14">
          <cell r="C14" t="str">
            <v>문효임</v>
          </cell>
          <cell r="E14" t="str">
            <v>거제제일고</v>
          </cell>
          <cell r="F14" t="str">
            <v>5:50.41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여슬아</v>
          </cell>
          <cell r="E11" t="str">
            <v>경기송운중</v>
          </cell>
          <cell r="F11" t="str">
            <v>1:02.33</v>
          </cell>
        </row>
        <row r="12">
          <cell r="C12" t="str">
            <v>이민경</v>
          </cell>
          <cell r="E12" t="str">
            <v>경기송운중</v>
          </cell>
          <cell r="F12" t="str">
            <v>1:02.64</v>
          </cell>
        </row>
        <row r="13">
          <cell r="C13" t="str">
            <v>신지우</v>
          </cell>
          <cell r="E13" t="str">
            <v>장항중</v>
          </cell>
          <cell r="F13" t="str">
            <v>1:02.78</v>
          </cell>
        </row>
        <row r="14">
          <cell r="C14" t="str">
            <v>조예서</v>
          </cell>
          <cell r="E14" t="str">
            <v>경기부천여자중</v>
          </cell>
          <cell r="F14" t="str">
            <v>1:03.63</v>
          </cell>
        </row>
        <row r="15">
          <cell r="C15" t="str">
            <v>김수지</v>
          </cell>
          <cell r="E15" t="str">
            <v>북삼중</v>
          </cell>
          <cell r="F15" t="str">
            <v>1:03.87</v>
          </cell>
        </row>
        <row r="16">
          <cell r="C16" t="str">
            <v>진민희</v>
          </cell>
          <cell r="E16" t="str">
            <v>경기경수중</v>
          </cell>
          <cell r="F16" t="str">
            <v>1:05.47</v>
          </cell>
        </row>
        <row r="17">
          <cell r="C17" t="str">
            <v>김민정</v>
          </cell>
          <cell r="E17" t="str">
            <v>천안오성중</v>
          </cell>
          <cell r="F17" t="str">
            <v>1:05.82</v>
          </cell>
        </row>
        <row r="18">
          <cell r="C18" t="str">
            <v>김은선</v>
          </cell>
          <cell r="E18" t="str">
            <v>경북성남여자중</v>
          </cell>
          <cell r="F18" t="str">
            <v>1:06.81</v>
          </cell>
        </row>
      </sheetData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창"/>
    </sheetNames>
    <sheetDataSet>
      <sheetData sheetId="0">
        <row r="11">
          <cell r="C11" t="str">
            <v>최가희</v>
          </cell>
          <cell r="E11" t="str">
            <v>강원체육고</v>
          </cell>
          <cell r="F11" t="str">
            <v>35.35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김민서 김민경 이채현 이지민</v>
          </cell>
          <cell r="E11" t="str">
            <v>경기체육고</v>
          </cell>
          <cell r="F11" t="str">
            <v>4:09.89</v>
          </cell>
        </row>
        <row r="12">
          <cell r="C12" t="str">
            <v>박은지 이유빈 안예원 심하영</v>
          </cell>
          <cell r="E12" t="str">
            <v>충북체육고</v>
          </cell>
          <cell r="F12" t="str">
            <v>4:24.35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-0.7</v>
          </cell>
        </row>
        <row r="11">
          <cell r="C11" t="str">
            <v>김선우</v>
          </cell>
          <cell r="E11" t="str">
            <v>충주성남초</v>
          </cell>
          <cell r="F11" t="str">
            <v>11.17</v>
          </cell>
        </row>
        <row r="12">
          <cell r="C12" t="str">
            <v>최지승</v>
          </cell>
          <cell r="E12" t="str">
            <v>전북이리팔봉초</v>
          </cell>
          <cell r="F12" t="str">
            <v>11.52</v>
          </cell>
        </row>
        <row r="13">
          <cell r="C13" t="str">
            <v>김형래</v>
          </cell>
          <cell r="E13" t="str">
            <v>충남예산초</v>
          </cell>
          <cell r="F13" t="str">
            <v>11.83</v>
          </cell>
        </row>
        <row r="14">
          <cell r="C14" t="str">
            <v>박승현</v>
          </cell>
          <cell r="E14" t="str">
            <v>경기전곡초</v>
          </cell>
          <cell r="F14" t="str">
            <v>12.04</v>
          </cell>
        </row>
        <row r="15">
          <cell r="C15" t="str">
            <v>신명준</v>
          </cell>
          <cell r="E15" t="str">
            <v>인천일신초</v>
          </cell>
          <cell r="F15" t="str">
            <v>12.08</v>
          </cell>
        </row>
        <row r="16">
          <cell r="C16" t="str">
            <v>전한률</v>
          </cell>
          <cell r="E16" t="str">
            <v>경산동부초</v>
          </cell>
          <cell r="F16" t="str">
            <v>12.10</v>
          </cell>
        </row>
        <row r="17">
          <cell r="C17" t="str">
            <v>김연우</v>
          </cell>
          <cell r="E17" t="str">
            <v>인천일신초</v>
          </cell>
          <cell r="F17" t="str">
            <v>12.15</v>
          </cell>
        </row>
        <row r="18">
          <cell r="C18" t="str">
            <v>김도균</v>
          </cell>
          <cell r="E18" t="str">
            <v>북대구초</v>
          </cell>
          <cell r="F18" t="str">
            <v>12.38</v>
          </cell>
        </row>
      </sheetData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-0.3</v>
          </cell>
        </row>
        <row r="11">
          <cell r="C11" t="str">
            <v>손예린</v>
          </cell>
          <cell r="E11" t="str">
            <v>경북포항구룡포초</v>
          </cell>
          <cell r="F11" t="str">
            <v>11.78</v>
          </cell>
        </row>
        <row r="12">
          <cell r="C12" t="str">
            <v>황지연</v>
          </cell>
          <cell r="E12" t="str">
            <v>병곡초</v>
          </cell>
          <cell r="F12" t="str">
            <v>12.07</v>
          </cell>
        </row>
        <row r="13">
          <cell r="C13" t="str">
            <v>양성은</v>
          </cell>
          <cell r="E13" t="str">
            <v>구례중앙초</v>
          </cell>
          <cell r="F13" t="str">
            <v>12.18</v>
          </cell>
        </row>
        <row r="14">
          <cell r="C14" t="str">
            <v>이세연</v>
          </cell>
          <cell r="E14" t="str">
            <v>인천일신초</v>
          </cell>
          <cell r="F14" t="str">
            <v>12.27</v>
          </cell>
        </row>
        <row r="15">
          <cell r="C15" t="str">
            <v>신유희</v>
          </cell>
          <cell r="E15" t="str">
            <v>경기금정초</v>
          </cell>
          <cell r="F15" t="str">
            <v>12.40</v>
          </cell>
        </row>
        <row r="16">
          <cell r="C16" t="str">
            <v>권가은</v>
          </cell>
          <cell r="E16" t="str">
            <v>인천논곡초</v>
          </cell>
          <cell r="F16" t="str">
            <v>12.42</v>
          </cell>
        </row>
        <row r="17">
          <cell r="C17" t="str">
            <v>오정현</v>
          </cell>
          <cell r="E17" t="str">
            <v>강원원천초</v>
          </cell>
          <cell r="F17" t="str">
            <v>12.45</v>
          </cell>
        </row>
        <row r="18">
          <cell r="C18" t="str">
            <v>백현아</v>
          </cell>
          <cell r="E18" t="str">
            <v>충남홍남초</v>
          </cell>
          <cell r="F18" t="str">
            <v>16.64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-0.2</v>
          </cell>
        </row>
        <row r="11">
          <cell r="C11" t="str">
            <v>편찬호</v>
          </cell>
          <cell r="E11" t="str">
            <v>충남서정초</v>
          </cell>
          <cell r="F11" t="str">
            <v>13.08</v>
          </cell>
        </row>
        <row r="12">
          <cell r="C12" t="str">
            <v>이시안</v>
          </cell>
          <cell r="E12" t="str">
            <v>논산내동초</v>
          </cell>
          <cell r="F12" t="str">
            <v>13.69</v>
          </cell>
        </row>
        <row r="13">
          <cell r="C13" t="str">
            <v>김유민</v>
          </cell>
          <cell r="E13" t="str">
            <v>전북이리초</v>
          </cell>
          <cell r="F13" t="str">
            <v>13.72</v>
          </cell>
        </row>
        <row r="14">
          <cell r="C14" t="str">
            <v>정다훈</v>
          </cell>
          <cell r="E14" t="str">
            <v>강원광덕초</v>
          </cell>
          <cell r="F14" t="str">
            <v>14.11</v>
          </cell>
        </row>
        <row r="15">
          <cell r="C15" t="str">
            <v>임건호</v>
          </cell>
          <cell r="E15" t="str">
            <v>인천논곡초</v>
          </cell>
          <cell r="F15" t="str">
            <v>14.28</v>
          </cell>
        </row>
        <row r="16">
          <cell r="C16" t="str">
            <v>김민찬</v>
          </cell>
          <cell r="E16" t="str">
            <v>서울강신초</v>
          </cell>
          <cell r="F16" t="str">
            <v>14.59</v>
          </cell>
        </row>
        <row r="17">
          <cell r="C17" t="str">
            <v>김남경</v>
          </cell>
          <cell r="E17" t="str">
            <v>논산내동초</v>
          </cell>
          <cell r="F17" t="str">
            <v>14.68</v>
          </cell>
        </row>
      </sheetData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-0.7</v>
          </cell>
        </row>
        <row r="11">
          <cell r="C11" t="str">
            <v>편찬호</v>
          </cell>
          <cell r="E11" t="str">
            <v>충남서정초</v>
          </cell>
          <cell r="F11" t="str">
            <v>26.90</v>
          </cell>
        </row>
        <row r="12">
          <cell r="C12" t="str">
            <v>이시안</v>
          </cell>
          <cell r="E12" t="str">
            <v>논산내동초</v>
          </cell>
          <cell r="F12" t="str">
            <v>28.31</v>
          </cell>
        </row>
        <row r="13">
          <cell r="C13" t="str">
            <v>장지성</v>
          </cell>
          <cell r="E13" t="str">
            <v>전북이리팔봉초</v>
          </cell>
          <cell r="F13" t="str">
            <v>29.93</v>
          </cell>
        </row>
        <row r="14">
          <cell r="C14" t="str">
            <v>김민찬</v>
          </cell>
          <cell r="E14" t="str">
            <v>서울강신초</v>
          </cell>
          <cell r="F14" t="str">
            <v>29.99</v>
          </cell>
        </row>
        <row r="15">
          <cell r="C15" t="str">
            <v>김남경</v>
          </cell>
          <cell r="E15" t="str">
            <v>논산내동초</v>
          </cell>
          <cell r="F15" t="str">
            <v>30.34</v>
          </cell>
        </row>
        <row r="16">
          <cell r="C16" t="str">
            <v>최진호</v>
          </cell>
          <cell r="E16" t="str">
            <v>서울남부초</v>
          </cell>
          <cell r="F16" t="str">
            <v>31.37</v>
          </cell>
        </row>
        <row r="17">
          <cell r="C17" t="str">
            <v>복주환</v>
          </cell>
          <cell r="E17" t="str">
            <v>충남서정초</v>
          </cell>
          <cell r="F17" t="str">
            <v>31.78</v>
          </cell>
        </row>
        <row r="18">
          <cell r="C18" t="str">
            <v>손태욱</v>
          </cell>
          <cell r="E18" t="str">
            <v>부평남초</v>
          </cell>
          <cell r="F18" t="str">
            <v>33.39</v>
          </cell>
        </row>
      </sheetData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유권혁</v>
          </cell>
          <cell r="E11" t="str">
            <v>전북진안초</v>
          </cell>
          <cell r="F11" t="str">
            <v>2:24.70</v>
          </cell>
        </row>
        <row r="12">
          <cell r="C12" t="str">
            <v>박주형</v>
          </cell>
          <cell r="E12" t="str">
            <v>충남부춘초</v>
          </cell>
          <cell r="F12" t="str">
            <v>2:27.62</v>
          </cell>
        </row>
        <row r="13">
          <cell r="C13" t="str">
            <v>김은수</v>
          </cell>
          <cell r="E13" t="str">
            <v>충남당진원당초</v>
          </cell>
          <cell r="F13" t="str">
            <v>2:30.26</v>
          </cell>
        </row>
        <row r="14">
          <cell r="C14" t="str">
            <v>가보현</v>
          </cell>
          <cell r="E14" t="str">
            <v>충남서산예천초</v>
          </cell>
          <cell r="F14" t="str">
            <v>2:37.73</v>
          </cell>
        </row>
        <row r="15">
          <cell r="C15" t="str">
            <v>장지성</v>
          </cell>
          <cell r="E15" t="str">
            <v>전북이리팔봉초</v>
          </cell>
          <cell r="F15" t="str">
            <v>2:38.07</v>
          </cell>
        </row>
        <row r="16">
          <cell r="C16" t="str">
            <v>최진호</v>
          </cell>
          <cell r="E16" t="str">
            <v>서울남부초</v>
          </cell>
          <cell r="F16" t="str">
            <v>2:41.75</v>
          </cell>
        </row>
        <row r="17">
          <cell r="C17" t="str">
            <v>백서준</v>
          </cell>
          <cell r="E17" t="str">
            <v>경기광명초</v>
          </cell>
          <cell r="F17" t="str">
            <v>2:47.19</v>
          </cell>
        </row>
        <row r="18">
          <cell r="C18" t="str">
            <v>김진욱</v>
          </cell>
          <cell r="E18" t="str">
            <v>경북벽진초</v>
          </cell>
          <cell r="F18" t="str">
            <v>3:04.53</v>
          </cell>
        </row>
      </sheetData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이승호</v>
          </cell>
          <cell r="E11" t="str">
            <v>서울당서초</v>
          </cell>
          <cell r="F11" t="str">
            <v>1.30</v>
          </cell>
        </row>
        <row r="12">
          <cell r="C12" t="str">
            <v>최성원</v>
          </cell>
          <cell r="E12" t="str">
            <v>인천일신초</v>
          </cell>
          <cell r="F12" t="str">
            <v>1.20</v>
          </cell>
        </row>
        <row r="13">
          <cell r="C13" t="str">
            <v>최정인</v>
          </cell>
          <cell r="E13" t="str">
            <v>충남구자곡초</v>
          </cell>
          <cell r="F13" t="str">
            <v>1.15</v>
          </cell>
        </row>
      </sheetData>
      <sheetData sheetId="1">
        <row r="11">
          <cell r="C11" t="str">
            <v>김유민</v>
          </cell>
          <cell r="E11" t="str">
            <v>전북이리초</v>
          </cell>
          <cell r="F11" t="str">
            <v>4.58</v>
          </cell>
          <cell r="G11" t="str">
            <v>-0.9</v>
          </cell>
        </row>
        <row r="12">
          <cell r="C12" t="str">
            <v>이동관</v>
          </cell>
          <cell r="E12" t="str">
            <v>논산내동초</v>
          </cell>
          <cell r="F12" t="str">
            <v>4.39</v>
          </cell>
          <cell r="G12" t="str">
            <v>-0.0</v>
          </cell>
        </row>
        <row r="13">
          <cell r="C13" t="str">
            <v>정다훈</v>
          </cell>
          <cell r="E13" t="str">
            <v>강원광덕초</v>
          </cell>
          <cell r="F13" t="str">
            <v>4.24</v>
          </cell>
          <cell r="G13" t="str">
            <v>0.2</v>
          </cell>
        </row>
        <row r="14">
          <cell r="C14" t="str">
            <v>박재형</v>
          </cell>
          <cell r="E14" t="str">
            <v>서울강신초</v>
          </cell>
          <cell r="F14" t="str">
            <v>4.18</v>
          </cell>
          <cell r="G14" t="str">
            <v>0.9</v>
          </cell>
        </row>
        <row r="15">
          <cell r="C15" t="str">
            <v>이승호</v>
          </cell>
          <cell r="E15" t="str">
            <v>서울당서초</v>
          </cell>
          <cell r="F15" t="str">
            <v>4.07</v>
          </cell>
          <cell r="G15" t="str">
            <v>-0.0</v>
          </cell>
        </row>
        <row r="16">
          <cell r="C16" t="str">
            <v>신민준</v>
          </cell>
          <cell r="E16" t="str">
            <v>울산농서초</v>
          </cell>
          <cell r="F16" t="str">
            <v>4.07</v>
          </cell>
          <cell r="G16" t="str">
            <v>0.6</v>
          </cell>
        </row>
        <row r="17">
          <cell r="C17" t="str">
            <v>임도윤</v>
          </cell>
          <cell r="E17" t="str">
            <v>서울당서초</v>
          </cell>
          <cell r="F17" t="str">
            <v>3.90</v>
          </cell>
          <cell r="G17" t="str">
            <v>0.3</v>
          </cell>
        </row>
        <row r="18">
          <cell r="C18" t="str">
            <v>최성모</v>
          </cell>
          <cell r="E18" t="str">
            <v>부평남초</v>
          </cell>
          <cell r="F18" t="str">
            <v>3.76</v>
          </cell>
          <cell r="G18" t="str">
            <v>0.8</v>
          </cell>
        </row>
      </sheetData>
      <sheetData sheetId="2">
        <row r="11">
          <cell r="C11" t="str">
            <v>이정우</v>
          </cell>
          <cell r="E11" t="str">
            <v>충남성환초</v>
          </cell>
          <cell r="F11" t="str">
            <v>11.54</v>
          </cell>
        </row>
        <row r="12">
          <cell r="C12" t="str">
            <v>김승민</v>
          </cell>
          <cell r="E12" t="str">
            <v>전남암태초</v>
          </cell>
          <cell r="F12" t="str">
            <v>11.43</v>
          </cell>
        </row>
        <row r="13">
          <cell r="C13" t="str">
            <v>이시원</v>
          </cell>
          <cell r="E13" t="str">
            <v>충북동성초</v>
          </cell>
          <cell r="F13" t="str">
            <v>10.86</v>
          </cell>
        </row>
        <row r="14">
          <cell r="C14" t="str">
            <v>이수환</v>
          </cell>
          <cell r="E14" t="str">
            <v>전북이리초</v>
          </cell>
          <cell r="F14" t="str">
            <v>10.68</v>
          </cell>
        </row>
        <row r="15">
          <cell r="C15" t="str">
            <v>김한형</v>
          </cell>
          <cell r="E15" t="str">
            <v>충북음성대소초</v>
          </cell>
          <cell r="F15" t="str">
            <v>8.88</v>
          </cell>
        </row>
        <row r="16">
          <cell r="C16" t="str">
            <v>박경수</v>
          </cell>
          <cell r="E16" t="str">
            <v>삼은초</v>
          </cell>
          <cell r="F16" t="str">
            <v>8.74</v>
          </cell>
        </row>
        <row r="17">
          <cell r="C17" t="str">
            <v>유동규</v>
          </cell>
          <cell r="E17" t="str">
            <v>전북이리팔봉초</v>
          </cell>
          <cell r="F17" t="str">
            <v>5.65</v>
          </cell>
        </row>
      </sheetData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-1.2</v>
          </cell>
        </row>
        <row r="11">
          <cell r="C11" t="str">
            <v>기영난</v>
          </cell>
          <cell r="E11" t="str">
            <v>경북다산초</v>
          </cell>
          <cell r="F11" t="str">
            <v>13.34</v>
          </cell>
        </row>
        <row r="12">
          <cell r="C12" t="str">
            <v>여다은</v>
          </cell>
          <cell r="E12" t="str">
            <v>충남신암초</v>
          </cell>
          <cell r="F12" t="str">
            <v>13.76</v>
          </cell>
        </row>
        <row r="13">
          <cell r="C13" t="str">
            <v>조수현</v>
          </cell>
          <cell r="E13" t="str">
            <v>경기전곡초</v>
          </cell>
          <cell r="F13" t="str">
            <v>13.98</v>
          </cell>
        </row>
        <row r="14">
          <cell r="C14" t="str">
            <v>박시연</v>
          </cell>
          <cell r="E14" t="str">
            <v>경기금정초</v>
          </cell>
          <cell r="F14" t="str">
            <v>14.27</v>
          </cell>
        </row>
        <row r="15">
          <cell r="C15" t="str">
            <v>신예지</v>
          </cell>
          <cell r="E15" t="str">
            <v>전북이리팔봉초</v>
          </cell>
          <cell r="F15" t="str">
            <v>14.43</v>
          </cell>
        </row>
        <row r="16">
          <cell r="C16" t="str">
            <v>권예은</v>
          </cell>
          <cell r="E16" t="str">
            <v>서울여의도초</v>
          </cell>
          <cell r="F16" t="str">
            <v>14.51</v>
          </cell>
        </row>
        <row r="17">
          <cell r="C17" t="str">
            <v>박서연</v>
          </cell>
          <cell r="E17" t="str">
            <v>서울강신초</v>
          </cell>
          <cell r="F17" t="str">
            <v>15.43</v>
          </cell>
        </row>
        <row r="18">
          <cell r="C18" t="str">
            <v>이수연</v>
          </cell>
          <cell r="E18" t="str">
            <v>부평남초</v>
          </cell>
          <cell r="F18" t="str">
            <v>16.09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0.3</v>
          </cell>
        </row>
        <row r="11">
          <cell r="C11" t="str">
            <v>기영난</v>
          </cell>
          <cell r="E11" t="str">
            <v>경북다산초</v>
          </cell>
          <cell r="F11" t="str">
            <v>26.95</v>
          </cell>
        </row>
        <row r="12">
          <cell r="C12" t="str">
            <v>여다은</v>
          </cell>
          <cell r="E12" t="str">
            <v>충남신암초</v>
          </cell>
          <cell r="F12" t="str">
            <v>27.89</v>
          </cell>
        </row>
        <row r="13">
          <cell r="C13" t="str">
            <v>조수현</v>
          </cell>
          <cell r="E13" t="str">
            <v>경기전곡초</v>
          </cell>
          <cell r="F13" t="str">
            <v>28.55</v>
          </cell>
        </row>
        <row r="14">
          <cell r="C14" t="str">
            <v>신예지</v>
          </cell>
          <cell r="E14" t="str">
            <v>전북이리팔봉초</v>
          </cell>
          <cell r="F14" t="str">
            <v>29.93</v>
          </cell>
        </row>
        <row r="15">
          <cell r="C15" t="str">
            <v>권예은</v>
          </cell>
          <cell r="E15" t="str">
            <v>서울여의도초</v>
          </cell>
          <cell r="F15" t="str">
            <v>29.95</v>
          </cell>
        </row>
        <row r="16">
          <cell r="C16" t="str">
            <v>이수빈</v>
          </cell>
          <cell r="E16" t="str">
            <v>경기소래초</v>
          </cell>
          <cell r="F16" t="str">
            <v>30.20</v>
          </cell>
        </row>
        <row r="17">
          <cell r="C17" t="str">
            <v>구미소</v>
          </cell>
          <cell r="E17" t="str">
            <v>울산농서초</v>
          </cell>
          <cell r="F17" t="str">
            <v>30.49</v>
          </cell>
        </row>
        <row r="18">
          <cell r="C18" t="str">
            <v>박시연</v>
          </cell>
          <cell r="E18" t="str">
            <v>경북다산초</v>
          </cell>
          <cell r="F18" t="str">
            <v>30.61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showGridLines="0" tabSelected="1" view="pageBreakPreview" zoomScale="150" zoomScaleSheetLayoutView="15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55.5" customHeight="1" thickBot="1">
      <c r="A2" s="34"/>
      <c r="B2" s="10"/>
      <c r="C2" s="10"/>
      <c r="D2" s="10"/>
      <c r="E2" s="63" t="s">
        <v>47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49</v>
      </c>
      <c r="V2" s="31"/>
      <c r="W2" s="31"/>
      <c r="X2" s="31"/>
      <c r="Y2" s="31"/>
      <c r="Z2" s="31"/>
    </row>
    <row r="3" spans="1:26" s="9" customFormat="1" ht="14.25" thickTop="1">
      <c r="A3" s="35"/>
      <c r="B3" s="65" t="s">
        <v>215</v>
      </c>
      <c r="C3" s="65"/>
      <c r="D3" s="10"/>
      <c r="E3" s="10"/>
      <c r="F3" s="66" t="s">
        <v>52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7</v>
      </c>
      <c r="C5" s="2"/>
      <c r="D5" s="3" t="s">
        <v>216</v>
      </c>
      <c r="E5" s="4"/>
      <c r="F5" s="2"/>
      <c r="G5" s="3" t="s">
        <v>11</v>
      </c>
      <c r="H5" s="4"/>
      <c r="I5" s="2"/>
      <c r="J5" s="3" t="s">
        <v>217</v>
      </c>
      <c r="K5" s="4"/>
      <c r="L5" s="2"/>
      <c r="M5" s="3" t="s">
        <v>1</v>
      </c>
      <c r="N5" s="4"/>
      <c r="O5" s="2"/>
      <c r="P5" s="3" t="s">
        <v>2</v>
      </c>
      <c r="Q5" s="4"/>
      <c r="R5" s="2"/>
      <c r="S5" s="3" t="s">
        <v>3</v>
      </c>
      <c r="T5" s="4"/>
      <c r="U5" s="2"/>
      <c r="V5" s="3" t="s">
        <v>218</v>
      </c>
      <c r="W5" s="4"/>
      <c r="X5" s="2"/>
      <c r="Y5" s="3" t="s">
        <v>9</v>
      </c>
      <c r="Z5" s="4"/>
    </row>
    <row r="6" spans="1:26" ht="14.25" thickBot="1">
      <c r="A6" s="36"/>
      <c r="B6" s="6" t="s">
        <v>219</v>
      </c>
      <c r="C6" s="5" t="s">
        <v>220</v>
      </c>
      <c r="D6" s="5" t="s">
        <v>221</v>
      </c>
      <c r="E6" s="5" t="s">
        <v>6</v>
      </c>
      <c r="F6" s="5" t="s">
        <v>220</v>
      </c>
      <c r="G6" s="5" t="s">
        <v>10</v>
      </c>
      <c r="H6" s="5" t="s">
        <v>222</v>
      </c>
      <c r="I6" s="5" t="s">
        <v>5</v>
      </c>
      <c r="J6" s="5" t="s">
        <v>10</v>
      </c>
      <c r="K6" s="5" t="s">
        <v>6</v>
      </c>
      <c r="L6" s="5" t="s">
        <v>5</v>
      </c>
      <c r="M6" s="5" t="s">
        <v>10</v>
      </c>
      <c r="N6" s="5" t="s">
        <v>6</v>
      </c>
      <c r="O6" s="5" t="s">
        <v>5</v>
      </c>
      <c r="P6" s="5" t="s">
        <v>10</v>
      </c>
      <c r="Q6" s="5" t="s">
        <v>6</v>
      </c>
      <c r="R6" s="5" t="s">
        <v>5</v>
      </c>
      <c r="S6" s="5" t="s">
        <v>221</v>
      </c>
      <c r="T6" s="5" t="s">
        <v>6</v>
      </c>
      <c r="U6" s="5" t="s">
        <v>5</v>
      </c>
      <c r="V6" s="5" t="s">
        <v>10</v>
      </c>
      <c r="W6" s="5" t="s">
        <v>6</v>
      </c>
      <c r="X6" s="5" t="s">
        <v>5</v>
      </c>
      <c r="Y6" s="5" t="s">
        <v>10</v>
      </c>
      <c r="Z6" s="5" t="s">
        <v>6</v>
      </c>
    </row>
    <row r="7" spans="1:26" s="26" customFormat="1" ht="13.5" customHeight="1" thickTop="1">
      <c r="A7" s="62">
        <v>1</v>
      </c>
      <c r="B7" s="83" t="s">
        <v>223</v>
      </c>
      <c r="C7" s="19" t="str">
        <f>[92]결승기록지!$C$11</f>
        <v>김선우</v>
      </c>
      <c r="D7" s="20" t="str">
        <f>[92]결승기록지!$E$11</f>
        <v>충주성남초</v>
      </c>
      <c r="E7" s="21" t="str">
        <f>[92]결승기록지!$F$11</f>
        <v>11.17</v>
      </c>
      <c r="F7" s="19" t="str">
        <f>[92]결승기록지!$C$12</f>
        <v>최지승</v>
      </c>
      <c r="G7" s="20" t="str">
        <f>[92]결승기록지!$E$12</f>
        <v>전북이리팔봉초</v>
      </c>
      <c r="H7" s="21" t="str">
        <f>[92]결승기록지!$F$12</f>
        <v>11.52</v>
      </c>
      <c r="I7" s="19" t="str">
        <f>[92]결승기록지!$C$13</f>
        <v>김형래</v>
      </c>
      <c r="J7" s="20" t="str">
        <f>[92]결승기록지!$E$13</f>
        <v>충남예산초</v>
      </c>
      <c r="K7" s="21" t="str">
        <f>[92]결승기록지!$F$13</f>
        <v>11.83</v>
      </c>
      <c r="L7" s="19" t="str">
        <f>[92]결승기록지!$C$14</f>
        <v>박승현</v>
      </c>
      <c r="M7" s="20" t="str">
        <f>[92]결승기록지!$E$14</f>
        <v>경기전곡초</v>
      </c>
      <c r="N7" s="21" t="str">
        <f>[92]결승기록지!$F$14</f>
        <v>12.04</v>
      </c>
      <c r="O7" s="19" t="str">
        <f>[92]결승기록지!$C$15</f>
        <v>신명준</v>
      </c>
      <c r="P7" s="20" t="str">
        <f>[92]결승기록지!$E$15</f>
        <v>인천일신초</v>
      </c>
      <c r="Q7" s="21" t="str">
        <f>[92]결승기록지!$F$15</f>
        <v>12.08</v>
      </c>
      <c r="R7" s="19" t="str">
        <f>[92]결승기록지!$C$16</f>
        <v>전한률</v>
      </c>
      <c r="S7" s="20" t="str">
        <f>[92]결승기록지!$E$16</f>
        <v>경산동부초</v>
      </c>
      <c r="T7" s="21" t="str">
        <f>[92]결승기록지!$F$16</f>
        <v>12.10</v>
      </c>
      <c r="U7" s="19" t="str">
        <f>[92]결승기록지!$C$17</f>
        <v>김연우</v>
      </c>
      <c r="V7" s="20" t="str">
        <f>[92]결승기록지!$E$17</f>
        <v>인천일신초</v>
      </c>
      <c r="W7" s="21" t="str">
        <f>[92]결승기록지!$F$17</f>
        <v>12.15</v>
      </c>
      <c r="X7" s="19" t="str">
        <f>[92]결승기록지!$C$18</f>
        <v>김도균</v>
      </c>
      <c r="Y7" s="20" t="str">
        <f>[92]결승기록지!$E$18</f>
        <v>북대구초</v>
      </c>
      <c r="Z7" s="21" t="str">
        <f>[92]결승기록지!$F$18</f>
        <v>12.38</v>
      </c>
    </row>
    <row r="8" spans="1:26" s="26" customFormat="1" ht="13.5" customHeight="1">
      <c r="A8" s="62"/>
      <c r="B8" s="12" t="s">
        <v>55</v>
      </c>
      <c r="C8" s="22"/>
      <c r="D8" s="23" t="str">
        <f>[92]결승기록지!$G$8</f>
        <v>-0.7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6" s="26" customFormat="1" ht="7.5" customHeight="1">
      <c r="A9" s="40"/>
      <c r="B9" s="1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9" customFormat="1">
      <c r="A10" s="47"/>
      <c r="B10" s="65" t="s">
        <v>224</v>
      </c>
      <c r="C10" s="65"/>
      <c r="D10" s="10"/>
      <c r="E10" s="10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10"/>
      <c r="U10" s="10"/>
      <c r="V10" s="10"/>
      <c r="W10" s="10"/>
      <c r="X10" s="10"/>
      <c r="Y10" s="10"/>
      <c r="Z10" s="10"/>
    </row>
    <row r="11" spans="1:26" ht="9.75" customHeight="1">
      <c r="A11" s="4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47"/>
      <c r="B12" s="7" t="s">
        <v>225</v>
      </c>
      <c r="C12" s="2"/>
      <c r="D12" s="3" t="s">
        <v>216</v>
      </c>
      <c r="E12" s="4"/>
      <c r="F12" s="2"/>
      <c r="G12" s="3" t="s">
        <v>226</v>
      </c>
      <c r="H12" s="4"/>
      <c r="I12" s="2"/>
      <c r="J12" s="3" t="s">
        <v>217</v>
      </c>
      <c r="K12" s="4"/>
      <c r="L12" s="2"/>
      <c r="M12" s="3" t="s">
        <v>227</v>
      </c>
      <c r="N12" s="4"/>
      <c r="O12" s="2"/>
      <c r="P12" s="3" t="s">
        <v>228</v>
      </c>
      <c r="Q12" s="4"/>
      <c r="R12" s="2"/>
      <c r="S12" s="3" t="s">
        <v>229</v>
      </c>
      <c r="T12" s="4"/>
      <c r="U12" s="2"/>
      <c r="V12" s="3" t="s">
        <v>218</v>
      </c>
      <c r="W12" s="4"/>
      <c r="X12" s="2"/>
      <c r="Y12" s="3" t="s">
        <v>230</v>
      </c>
      <c r="Z12" s="4"/>
    </row>
    <row r="13" spans="1:26" ht="14.25" thickBot="1">
      <c r="A13" s="40"/>
      <c r="B13" s="6" t="s">
        <v>231</v>
      </c>
      <c r="C13" s="5" t="s">
        <v>232</v>
      </c>
      <c r="D13" s="5" t="s">
        <v>193</v>
      </c>
      <c r="E13" s="5" t="s">
        <v>192</v>
      </c>
      <c r="F13" s="5" t="s">
        <v>232</v>
      </c>
      <c r="G13" s="5" t="s">
        <v>193</v>
      </c>
      <c r="H13" s="5" t="s">
        <v>192</v>
      </c>
      <c r="I13" s="5" t="s">
        <v>232</v>
      </c>
      <c r="J13" s="5" t="s">
        <v>193</v>
      </c>
      <c r="K13" s="5" t="s">
        <v>192</v>
      </c>
      <c r="L13" s="5" t="s">
        <v>232</v>
      </c>
      <c r="M13" s="5" t="s">
        <v>193</v>
      </c>
      <c r="N13" s="5" t="s">
        <v>192</v>
      </c>
      <c r="O13" s="5" t="s">
        <v>232</v>
      </c>
      <c r="P13" s="5" t="s">
        <v>193</v>
      </c>
      <c r="Q13" s="5" t="s">
        <v>192</v>
      </c>
      <c r="R13" s="5" t="s">
        <v>232</v>
      </c>
      <c r="S13" s="5" t="s">
        <v>193</v>
      </c>
      <c r="T13" s="5" t="s">
        <v>192</v>
      </c>
      <c r="U13" s="5" t="s">
        <v>232</v>
      </c>
      <c r="V13" s="5" t="s">
        <v>193</v>
      </c>
      <c r="W13" s="5" t="s">
        <v>192</v>
      </c>
      <c r="X13" s="5" t="s">
        <v>232</v>
      </c>
      <c r="Y13" s="5" t="s">
        <v>193</v>
      </c>
      <c r="Z13" s="5" t="s">
        <v>192</v>
      </c>
    </row>
    <row r="14" spans="1:26" s="26" customFormat="1" ht="13.5" customHeight="1" thickTop="1">
      <c r="A14" s="62">
        <v>2</v>
      </c>
      <c r="B14" s="83" t="s">
        <v>223</v>
      </c>
      <c r="C14" s="19" t="str">
        <f>[93]결승기록지!$C$11</f>
        <v>손예린</v>
      </c>
      <c r="D14" s="20" t="str">
        <f>[93]결승기록지!$E$11</f>
        <v>경북포항구룡포초</v>
      </c>
      <c r="E14" s="21" t="str">
        <f>[93]결승기록지!$F$11</f>
        <v>11.78</v>
      </c>
      <c r="F14" s="19" t="str">
        <f>[93]결승기록지!$C$12</f>
        <v>황지연</v>
      </c>
      <c r="G14" s="20" t="str">
        <f>[93]결승기록지!$E$12</f>
        <v>병곡초</v>
      </c>
      <c r="H14" s="21" t="str">
        <f>[93]결승기록지!$F$12</f>
        <v>12.07</v>
      </c>
      <c r="I14" s="19" t="str">
        <f>[93]결승기록지!$C$13</f>
        <v>양성은</v>
      </c>
      <c r="J14" s="20" t="str">
        <f>[93]결승기록지!$E$13</f>
        <v>구례중앙초</v>
      </c>
      <c r="K14" s="21" t="str">
        <f>[93]결승기록지!$F$13</f>
        <v>12.18</v>
      </c>
      <c r="L14" s="19" t="str">
        <f>[93]결승기록지!$C$14</f>
        <v>이세연</v>
      </c>
      <c r="M14" s="20" t="str">
        <f>[93]결승기록지!$E$14</f>
        <v>인천일신초</v>
      </c>
      <c r="N14" s="21" t="str">
        <f>[93]결승기록지!$F$14</f>
        <v>12.27</v>
      </c>
      <c r="O14" s="19" t="str">
        <f>[93]결승기록지!$C$15</f>
        <v>신유희</v>
      </c>
      <c r="P14" s="20" t="str">
        <f>[93]결승기록지!$E$15</f>
        <v>경기금정초</v>
      </c>
      <c r="Q14" s="21" t="str">
        <f>[93]결승기록지!$F$15</f>
        <v>12.40</v>
      </c>
      <c r="R14" s="19" t="str">
        <f>[93]결승기록지!$C$16</f>
        <v>권가은</v>
      </c>
      <c r="S14" s="20" t="str">
        <f>[93]결승기록지!$E$16</f>
        <v>인천논곡초</v>
      </c>
      <c r="T14" s="21" t="str">
        <f>[93]결승기록지!$F$16</f>
        <v>12.42</v>
      </c>
      <c r="U14" s="19" t="str">
        <f>[93]결승기록지!$C$17</f>
        <v>오정현</v>
      </c>
      <c r="V14" s="20" t="str">
        <f>[93]결승기록지!$E$17</f>
        <v>강원원천초</v>
      </c>
      <c r="W14" s="21" t="str">
        <f>[93]결승기록지!$F$17</f>
        <v>12.45</v>
      </c>
      <c r="X14" s="19" t="str">
        <f>[93]결승기록지!$C$18</f>
        <v>백현아</v>
      </c>
      <c r="Y14" s="20" t="str">
        <f>[93]결승기록지!$E$18</f>
        <v>충남홍남초</v>
      </c>
      <c r="Z14" s="21" t="str">
        <f>[93]결승기록지!$F$18</f>
        <v>16.64</v>
      </c>
    </row>
    <row r="15" spans="1:26" s="26" customFormat="1" ht="13.5" customHeight="1">
      <c r="A15" s="62"/>
      <c r="B15" s="12" t="s">
        <v>233</v>
      </c>
      <c r="C15" s="22"/>
      <c r="D15" s="23" t="str">
        <f>[93]결승기록지!$G$8</f>
        <v>-0.3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4"/>
    </row>
    <row r="16" spans="1:26" s="26" customFormat="1" ht="13.5" customHeight="1">
      <c r="A16" s="33"/>
      <c r="B16" s="1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s="9" customFormat="1" ht="14.25" customHeight="1">
      <c r="A17" s="36"/>
      <c r="B17" s="11" t="s">
        <v>234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>
      <c r="A18" s="36"/>
    </row>
    <row r="19" spans="1:26">
      <c r="A19" s="36"/>
    </row>
  </sheetData>
  <mergeCells count="7">
    <mergeCell ref="A14:A15"/>
    <mergeCell ref="E2:T2"/>
    <mergeCell ref="B3:C3"/>
    <mergeCell ref="F3:S3"/>
    <mergeCell ref="A7:A8"/>
    <mergeCell ref="B10:C10"/>
    <mergeCell ref="F10:S10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34"/>
    </row>
    <row r="2" spans="1:26" s="9" customFormat="1" ht="45" customHeight="1" thickBot="1">
      <c r="A2" s="34"/>
      <c r="B2" s="10"/>
      <c r="C2" s="10"/>
      <c r="D2" s="10"/>
      <c r="E2" s="63" t="s">
        <v>105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106</v>
      </c>
      <c r="V2" s="31"/>
      <c r="W2" s="31"/>
      <c r="X2" s="31"/>
      <c r="Y2" s="31"/>
      <c r="Z2" s="31"/>
    </row>
    <row r="3" spans="1:26" s="9" customFormat="1" ht="14.25" thickTop="1">
      <c r="A3" s="34"/>
      <c r="B3" s="65" t="s">
        <v>107</v>
      </c>
      <c r="C3" s="65"/>
      <c r="D3" s="10"/>
      <c r="E3" s="10"/>
      <c r="F3" s="66" t="s">
        <v>108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109</v>
      </c>
      <c r="C5" s="2"/>
      <c r="D5" s="3" t="s">
        <v>110</v>
      </c>
      <c r="E5" s="4"/>
      <c r="F5" s="2"/>
      <c r="G5" s="3" t="s">
        <v>111</v>
      </c>
      <c r="H5" s="4"/>
      <c r="I5" s="2"/>
      <c r="J5" s="3" t="s">
        <v>112</v>
      </c>
      <c r="K5" s="4"/>
      <c r="L5" s="2"/>
      <c r="M5" s="3" t="s">
        <v>1</v>
      </c>
      <c r="N5" s="4"/>
      <c r="O5" s="2"/>
      <c r="P5" s="3" t="s">
        <v>113</v>
      </c>
      <c r="Q5" s="4"/>
      <c r="R5" s="2"/>
      <c r="S5" s="3" t="s">
        <v>3</v>
      </c>
      <c r="T5" s="4"/>
      <c r="U5" s="2"/>
      <c r="V5" s="3" t="s">
        <v>114</v>
      </c>
      <c r="W5" s="4"/>
      <c r="X5" s="2"/>
      <c r="Y5" s="3" t="s">
        <v>115</v>
      </c>
      <c r="Z5" s="4"/>
    </row>
    <row r="6" spans="1:26" ht="14.25" thickBot="1">
      <c r="B6" s="6" t="s">
        <v>54</v>
      </c>
      <c r="C6" s="5" t="s">
        <v>116</v>
      </c>
      <c r="D6" s="5" t="s">
        <v>117</v>
      </c>
      <c r="E6" s="5" t="s">
        <v>6</v>
      </c>
      <c r="F6" s="5" t="s">
        <v>89</v>
      </c>
      <c r="G6" s="5" t="s">
        <v>117</v>
      </c>
      <c r="H6" s="5" t="s">
        <v>6</v>
      </c>
      <c r="I6" s="5" t="s">
        <v>118</v>
      </c>
      <c r="J6" s="5" t="s">
        <v>119</v>
      </c>
      <c r="K6" s="5" t="s">
        <v>120</v>
      </c>
      <c r="L6" s="5" t="s">
        <v>121</v>
      </c>
      <c r="M6" s="5" t="s">
        <v>117</v>
      </c>
      <c r="N6" s="5" t="s">
        <v>120</v>
      </c>
      <c r="O6" s="5" t="s">
        <v>122</v>
      </c>
      <c r="P6" s="5" t="s">
        <v>119</v>
      </c>
      <c r="Q6" s="5" t="s">
        <v>86</v>
      </c>
      <c r="R6" s="5" t="s">
        <v>123</v>
      </c>
      <c r="S6" s="5" t="s">
        <v>117</v>
      </c>
      <c r="T6" s="5" t="s">
        <v>124</v>
      </c>
      <c r="U6" s="5" t="s">
        <v>116</v>
      </c>
      <c r="V6" s="5" t="s">
        <v>125</v>
      </c>
      <c r="W6" s="5" t="s">
        <v>120</v>
      </c>
      <c r="X6" s="5" t="s">
        <v>126</v>
      </c>
      <c r="Y6" s="5" t="s">
        <v>10</v>
      </c>
      <c r="Z6" s="5" t="s">
        <v>127</v>
      </c>
    </row>
    <row r="7" spans="1:26" s="87" customFormat="1" ht="13.5" customHeight="1" thickTop="1">
      <c r="A7" s="82">
        <v>2</v>
      </c>
      <c r="B7" s="83" t="s">
        <v>13</v>
      </c>
      <c r="C7" s="84" t="str">
        <f>[69]결승기록지!$C$11</f>
        <v>김지원</v>
      </c>
      <c r="D7" s="85" t="str">
        <f>[69]결승기록지!$E$11</f>
        <v>인일여자고</v>
      </c>
      <c r="E7" s="86" t="str">
        <f>[69]결승기록지!$F$11</f>
        <v>12.74</v>
      </c>
      <c r="F7" s="84" t="str">
        <f>[69]결승기록지!$C$12</f>
        <v>이아라</v>
      </c>
      <c r="G7" s="85" t="str">
        <f>[69]결승기록지!$E$12</f>
        <v>용남고</v>
      </c>
      <c r="H7" s="86" t="str">
        <f>[69]결승기록지!$F$12</f>
        <v>13.19</v>
      </c>
      <c r="I7" s="84" t="str">
        <f>[69]결승기록지!$C$13</f>
        <v>최유빈</v>
      </c>
      <c r="J7" s="85" t="str">
        <f>[69]결승기록지!$E$13</f>
        <v>경북체육고</v>
      </c>
      <c r="K7" s="86" t="str">
        <f>[69]결승기록지!$F$13</f>
        <v>13.26</v>
      </c>
      <c r="L7" s="84" t="str">
        <f>[69]결승기록지!$C$14</f>
        <v>안성경</v>
      </c>
      <c r="M7" s="85" t="str">
        <f>[69]결승기록지!$E$14</f>
        <v>충북체육고</v>
      </c>
      <c r="N7" s="86" t="str">
        <f>[69]결승기록지!$F$14</f>
        <v>15.05</v>
      </c>
      <c r="O7" s="84"/>
      <c r="P7" s="85"/>
      <c r="Q7" s="86"/>
      <c r="R7" s="104"/>
      <c r="S7" s="105"/>
      <c r="T7" s="86"/>
      <c r="U7" s="104"/>
      <c r="V7" s="105"/>
      <c r="W7" s="86"/>
      <c r="X7" s="104"/>
      <c r="Y7" s="105"/>
      <c r="Z7" s="86"/>
    </row>
    <row r="8" spans="1:26" s="87" customFormat="1" ht="13.5" customHeight="1">
      <c r="A8" s="82"/>
      <c r="B8" s="12" t="s">
        <v>128</v>
      </c>
      <c r="C8" s="22"/>
      <c r="D8" s="23" t="str">
        <f>[69]결승기록지!$G$8</f>
        <v>-0.4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6" s="87" customFormat="1" ht="13.5" customHeight="1">
      <c r="A9" s="82">
        <v>3</v>
      </c>
      <c r="B9" s="13" t="s">
        <v>129</v>
      </c>
      <c r="C9" s="19" t="str">
        <f>[70]결승기록지!$C$11</f>
        <v>이지민</v>
      </c>
      <c r="D9" s="20" t="str">
        <f>[70]결승기록지!$E$11</f>
        <v>경기체육고</v>
      </c>
      <c r="E9" s="21" t="str">
        <f>[70]결승기록지!$F$11</f>
        <v>26.90</v>
      </c>
      <c r="F9" s="19" t="str">
        <f>[70]결승기록지!$C$12</f>
        <v>한이슬</v>
      </c>
      <c r="G9" s="20" t="str">
        <f>[70]결승기록지!$E$12</f>
        <v>충남체육고</v>
      </c>
      <c r="H9" s="21" t="str">
        <f>[70]결승기록지!$F$12</f>
        <v>27.17</v>
      </c>
      <c r="I9" s="19" t="str">
        <f>[70]결승기록지!$C$13</f>
        <v>이아라</v>
      </c>
      <c r="J9" s="20" t="str">
        <f>[70]결승기록지!$E$13</f>
        <v>용남고</v>
      </c>
      <c r="K9" s="21" t="str">
        <f>[70]결승기록지!$F$13</f>
        <v>27.44</v>
      </c>
      <c r="L9" s="19" t="str">
        <f>[70]결승기록지!$C$14</f>
        <v>최유빈</v>
      </c>
      <c r="M9" s="20" t="str">
        <f>[70]결승기록지!$E$14</f>
        <v>경북체육고</v>
      </c>
      <c r="N9" s="21" t="str">
        <f>[70]결승기록지!$F$14</f>
        <v>27.47</v>
      </c>
      <c r="O9" s="19" t="str">
        <f>[70]결승기록지!$C$15</f>
        <v>이유빈</v>
      </c>
      <c r="P9" s="20" t="str">
        <f>[70]결승기록지!$E$15</f>
        <v>충북체육고</v>
      </c>
      <c r="Q9" s="21" t="str">
        <f>[70]결승기록지!$F$15</f>
        <v>28.17</v>
      </c>
      <c r="R9" s="19" t="str">
        <f>[70]결승기록지!$C$16</f>
        <v>박은지</v>
      </c>
      <c r="S9" s="20" t="str">
        <f>[70]결승기록지!$E$16</f>
        <v>충북체육고</v>
      </c>
      <c r="T9" s="21" t="str">
        <f>[70]결승기록지!$F$16</f>
        <v>28.25</v>
      </c>
      <c r="U9" s="19" t="str">
        <f>[70]결승기록지!$C$17</f>
        <v>최윤아</v>
      </c>
      <c r="V9" s="20" t="str">
        <f>[70]결승기록지!$E$17</f>
        <v>순창고</v>
      </c>
      <c r="W9" s="21" t="str">
        <f>[70]결승기록지!$F$17</f>
        <v>28.49</v>
      </c>
      <c r="X9" s="19"/>
      <c r="Y9" s="20"/>
      <c r="Z9" s="21"/>
    </row>
    <row r="10" spans="1:26" s="87" customFormat="1" ht="13.5" customHeight="1">
      <c r="A10" s="82"/>
      <c r="B10" s="12" t="s">
        <v>98</v>
      </c>
      <c r="C10" s="22"/>
      <c r="D10" s="23" t="str">
        <f>[70]결승기록지!$G$8</f>
        <v>-1.0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6" s="87" customFormat="1" ht="13.5" customHeight="1">
      <c r="A11" s="33">
        <v>2</v>
      </c>
      <c r="B11" s="14" t="s">
        <v>130</v>
      </c>
      <c r="C11" s="88" t="str">
        <f>[71]결승기록지!$C$11</f>
        <v>김초은</v>
      </c>
      <c r="D11" s="89" t="str">
        <f>[71]결승기록지!$E$11</f>
        <v>전북체육고</v>
      </c>
      <c r="E11" s="90" t="str">
        <f>[71]결승기록지!$F$11</f>
        <v>59.57</v>
      </c>
      <c r="F11" s="88" t="str">
        <f>[71]결승기록지!$C$12</f>
        <v>박연주</v>
      </c>
      <c r="G11" s="89" t="str">
        <f>[71]결승기록지!$E$12</f>
        <v>함양제일고</v>
      </c>
      <c r="H11" s="90" t="str">
        <f>[71]결승기록지!$F$12</f>
        <v>1:00.15</v>
      </c>
      <c r="I11" s="88" t="str">
        <f>[71]결승기록지!$C$13</f>
        <v>이지민</v>
      </c>
      <c r="J11" s="89" t="str">
        <f>[71]결승기록지!$E$13</f>
        <v>경기체육고</v>
      </c>
      <c r="K11" s="90" t="str">
        <f>[71]결승기록지!$F$13</f>
        <v>1:01.40</v>
      </c>
      <c r="L11" s="88" t="str">
        <f>[71]결승기록지!$C$14</f>
        <v>임지연</v>
      </c>
      <c r="M11" s="89" t="str">
        <f>[71]결승기록지!$E$14</f>
        <v>인일여자고</v>
      </c>
      <c r="N11" s="90" t="str">
        <f>[71]결승기록지!$F$14</f>
        <v>1:02.12</v>
      </c>
      <c r="O11" s="88" t="str">
        <f>[71]결승기록지!$C$15</f>
        <v>김민경</v>
      </c>
      <c r="P11" s="89" t="str">
        <f>[71]결승기록지!$E$15</f>
        <v>경기체육고</v>
      </c>
      <c r="Q11" s="90" t="str">
        <f>[71]결승기록지!$F$15</f>
        <v>1:02.60</v>
      </c>
      <c r="R11" s="88" t="str">
        <f>[71]결승기록지!$C$16</f>
        <v>이유빈</v>
      </c>
      <c r="S11" s="89" t="str">
        <f>[71]결승기록지!$E$16</f>
        <v>충북체육고</v>
      </c>
      <c r="T11" s="90" t="str">
        <f>[71]결승기록지!$F$16</f>
        <v>1:04.93</v>
      </c>
      <c r="U11" s="88" t="str">
        <f>[71]결승기록지!$C$17</f>
        <v>최윤아</v>
      </c>
      <c r="V11" s="89" t="str">
        <f>[71]결승기록지!$E$17</f>
        <v>순창고</v>
      </c>
      <c r="W11" s="90" t="str">
        <f>[71]결승기록지!$F$17</f>
        <v>1:08.25</v>
      </c>
      <c r="X11" s="88"/>
      <c r="Y11" s="89"/>
      <c r="Z11" s="90"/>
    </row>
    <row r="12" spans="1:26" s="87" customFormat="1" ht="13.5" customHeight="1">
      <c r="A12" s="33">
        <v>4</v>
      </c>
      <c r="B12" s="14" t="s">
        <v>131</v>
      </c>
      <c r="C12" s="88" t="str">
        <f>[72]결승기록지!$C$11</f>
        <v>안예원</v>
      </c>
      <c r="D12" s="89" t="str">
        <f>[72]결승기록지!$E$11</f>
        <v>충북체육고</v>
      </c>
      <c r="E12" s="90" t="str">
        <f>[72]결승기록지!$F$11</f>
        <v>2:26.15</v>
      </c>
      <c r="F12" s="88" t="str">
        <f>[72]결승기록지!$C$12</f>
        <v>임지수</v>
      </c>
      <c r="G12" s="89" t="str">
        <f>[72]결승기록지!$E$12</f>
        <v>인일여자고</v>
      </c>
      <c r="H12" s="90" t="str">
        <f>[72]결승기록지!$F$12</f>
        <v>2:35.84</v>
      </c>
      <c r="I12" s="88" t="str">
        <f>[72]결승기록지!$C$13</f>
        <v>박해진</v>
      </c>
      <c r="J12" s="89" t="str">
        <f>[72]결승기록지!$E$13</f>
        <v>경북성남여자고</v>
      </c>
      <c r="K12" s="90" t="str">
        <f>[72]결승기록지!$F$13</f>
        <v>2:43.08</v>
      </c>
      <c r="L12" s="88"/>
      <c r="M12" s="89"/>
      <c r="N12" s="90"/>
      <c r="O12" s="88"/>
      <c r="P12" s="89"/>
      <c r="Q12" s="90"/>
      <c r="R12" s="88"/>
      <c r="S12" s="89"/>
      <c r="T12" s="90"/>
      <c r="U12" s="88"/>
      <c r="V12" s="89"/>
      <c r="W12" s="90"/>
      <c r="X12" s="88"/>
      <c r="Y12" s="89"/>
      <c r="Z12" s="90"/>
    </row>
    <row r="13" spans="1:26" s="87" customFormat="1" ht="13.5" customHeight="1">
      <c r="A13" s="91">
        <v>2</v>
      </c>
      <c r="B13" s="14" t="s">
        <v>132</v>
      </c>
      <c r="C13" s="88" t="str">
        <f>[73]결승기록지!$C$11</f>
        <v>연유빈</v>
      </c>
      <c r="D13" s="89" t="str">
        <f>[73]결승기록지!$E$11</f>
        <v>경북성남여자고</v>
      </c>
      <c r="E13" s="92" t="str">
        <f>[73]결승기록지!$F$11</f>
        <v>4:53.56</v>
      </c>
      <c r="F13" s="88" t="str">
        <f>[73]결승기록지!$C$12</f>
        <v>주은혜</v>
      </c>
      <c r="G13" s="89" t="str">
        <f>[73]결승기록지!$E$12</f>
        <v>영광공업고</v>
      </c>
      <c r="H13" s="92" t="str">
        <f>[73]결승기록지!$F$12</f>
        <v>5:06.45</v>
      </c>
      <c r="I13" s="88" t="str">
        <f>[73]결승기록지!$C$13</f>
        <v>박미애</v>
      </c>
      <c r="J13" s="89" t="str">
        <f>[73]결승기록지!$E$13</f>
        <v>인천체육고</v>
      </c>
      <c r="K13" s="92" t="str">
        <f>[73]결승기록지!$F$13</f>
        <v>5:10.97</v>
      </c>
      <c r="L13" s="88"/>
      <c r="M13" s="89"/>
      <c r="N13" s="92"/>
      <c r="O13" s="88"/>
      <c r="P13" s="89"/>
      <c r="Q13" s="92"/>
      <c r="R13" s="88"/>
      <c r="S13" s="89"/>
      <c r="T13" s="92"/>
      <c r="U13" s="88"/>
      <c r="V13" s="89"/>
      <c r="W13" s="92"/>
      <c r="X13" s="88"/>
      <c r="Y13" s="89"/>
      <c r="Z13" s="92"/>
    </row>
    <row r="14" spans="1:26" s="87" customFormat="1" ht="13.5" customHeight="1">
      <c r="A14" s="33">
        <v>5</v>
      </c>
      <c r="B14" s="14" t="s">
        <v>133</v>
      </c>
      <c r="C14" s="15" t="str">
        <f>[74]결승기록지!$C$11</f>
        <v>연유빈</v>
      </c>
      <c r="D14" s="16" t="str">
        <f>[74]결승기록지!$E$11</f>
        <v>경북성남여자고</v>
      </c>
      <c r="E14" s="93" t="str">
        <f>[74]결승기록지!$F$11</f>
        <v>18:32.11</v>
      </c>
      <c r="F14" s="15" t="str">
        <f>[74]결승기록지!$C$12</f>
        <v>박미애</v>
      </c>
      <c r="G14" s="16" t="str">
        <f>[74]결승기록지!$E$12</f>
        <v>인천체육고</v>
      </c>
      <c r="H14" s="93" t="str">
        <f>[74]결승기록지!$F$12</f>
        <v>19:27.57</v>
      </c>
      <c r="I14" s="15" t="str">
        <f>[74]결승기록지!$C$13</f>
        <v>주은혜</v>
      </c>
      <c r="J14" s="16" t="str">
        <f>[74]결승기록지!$E$13</f>
        <v>영광공업고</v>
      </c>
      <c r="K14" s="93" t="str">
        <f>[74]결승기록지!$F$13</f>
        <v>20:01.65</v>
      </c>
      <c r="L14" s="15"/>
      <c r="M14" s="16"/>
      <c r="N14" s="93"/>
      <c r="O14" s="15"/>
      <c r="P14" s="16"/>
      <c r="Q14" s="93"/>
      <c r="R14" s="15"/>
      <c r="S14" s="16"/>
      <c r="T14" s="93"/>
      <c r="U14" s="15"/>
      <c r="V14" s="16"/>
      <c r="W14" s="93"/>
      <c r="X14" s="15"/>
      <c r="Y14" s="16"/>
      <c r="Z14" s="93"/>
    </row>
    <row r="15" spans="1:26" s="87" customFormat="1" ht="13.5" customHeight="1">
      <c r="A15" s="33">
        <v>4</v>
      </c>
      <c r="B15" s="14" t="s">
        <v>134</v>
      </c>
      <c r="C15" s="15" t="str">
        <f>[75]결승기록지!$C$11</f>
        <v>박연주</v>
      </c>
      <c r="D15" s="16" t="str">
        <f>[75]결승기록지!$E$11</f>
        <v>함양제일고</v>
      </c>
      <c r="E15" s="17" t="str">
        <f>[75]결승기록지!$F$11</f>
        <v>1:05.22</v>
      </c>
      <c r="F15" s="15" t="str">
        <f>[75]결승기록지!$C$12</f>
        <v>김초은</v>
      </c>
      <c r="G15" s="16" t="str">
        <f>[75]결승기록지!$E$12</f>
        <v>전북체육고</v>
      </c>
      <c r="H15" s="17" t="str">
        <f>[75]결승기록지!$F$12</f>
        <v>1:06.83</v>
      </c>
      <c r="I15" s="15" t="str">
        <f>[75]결승기록지!$C$13</f>
        <v>김민경</v>
      </c>
      <c r="J15" s="16" t="str">
        <f>[75]결승기록지!$E$13</f>
        <v>경기체육고</v>
      </c>
      <c r="K15" s="17" t="str">
        <f>[75]결승기록지!$F$13</f>
        <v>1:08.64</v>
      </c>
      <c r="L15" s="15" t="str">
        <f>[75]결승기록지!$C$14</f>
        <v>임지연</v>
      </c>
      <c r="M15" s="16" t="str">
        <f>[75]결승기록지!$E$14</f>
        <v>인일여자고</v>
      </c>
      <c r="N15" s="17" t="str">
        <f>[75]결승기록지!$F$14</f>
        <v>1:09.06</v>
      </c>
      <c r="O15" s="15" t="str">
        <f>[75]결승기록지!$C$15</f>
        <v>김지원</v>
      </c>
      <c r="P15" s="16" t="str">
        <f>[75]결승기록지!$E$15</f>
        <v>경기체육고</v>
      </c>
      <c r="Q15" s="17" t="str">
        <f>[75]결승기록지!$F$15</f>
        <v>1:09.28</v>
      </c>
      <c r="R15" s="15"/>
      <c r="S15" s="16"/>
      <c r="T15" s="17"/>
      <c r="U15" s="15"/>
      <c r="V15" s="16"/>
      <c r="W15" s="17"/>
      <c r="X15" s="15"/>
      <c r="Y15" s="16"/>
      <c r="Z15" s="17"/>
    </row>
    <row r="16" spans="1:26" s="87" customFormat="1" ht="13.5" customHeight="1">
      <c r="A16" s="34">
        <v>3</v>
      </c>
      <c r="B16" s="13" t="s">
        <v>135</v>
      </c>
      <c r="C16" s="95" t="str">
        <f>[76]높이!$C$11</f>
        <v>이승민</v>
      </c>
      <c r="D16" s="96" t="str">
        <f>[76]높이!$E$11</f>
        <v>경기체육고</v>
      </c>
      <c r="E16" s="97" t="str">
        <f>[76]높이!$F$11</f>
        <v>1.65</v>
      </c>
      <c r="F16" s="95" t="str">
        <f>[76]높이!$C$12</f>
        <v>김지원</v>
      </c>
      <c r="G16" s="96" t="str">
        <f>[76]높이!$E$12</f>
        <v>경기체육고</v>
      </c>
      <c r="H16" s="97" t="str">
        <f>[76]높이!$F$12</f>
        <v>1.50</v>
      </c>
      <c r="I16" s="95" t="str">
        <f>[76]높이!$C$13</f>
        <v>윤예림</v>
      </c>
      <c r="J16" s="96" t="str">
        <f>[76]높이!$E$13</f>
        <v>경기체육고</v>
      </c>
      <c r="K16" s="97" t="str">
        <f>[76]높이!$F$13</f>
        <v>1.20</v>
      </c>
      <c r="L16" s="95"/>
      <c r="M16" s="96"/>
      <c r="N16" s="97"/>
      <c r="O16" s="95"/>
      <c r="P16" s="96"/>
      <c r="Q16" s="97"/>
      <c r="R16" s="95"/>
      <c r="S16" s="96"/>
      <c r="T16" s="97"/>
      <c r="U16" s="95"/>
      <c r="V16" s="96"/>
      <c r="W16" s="97"/>
      <c r="X16" s="95"/>
      <c r="Y16" s="96"/>
      <c r="Z16" s="97"/>
    </row>
    <row r="17" spans="1:26" s="87" customFormat="1" ht="13.5" customHeight="1">
      <c r="A17" s="82">
        <v>2</v>
      </c>
      <c r="B17" s="13" t="s">
        <v>136</v>
      </c>
      <c r="C17" s="95" t="str">
        <f>[76]멀리!$C$11</f>
        <v>김아영</v>
      </c>
      <c r="D17" s="96" t="str">
        <f>[76]멀리!$E$11</f>
        <v>충현고</v>
      </c>
      <c r="E17" s="97" t="str">
        <f>[76]멀리!$F$11</f>
        <v>5.40</v>
      </c>
      <c r="F17" s="95" t="str">
        <f>[76]멀리!$C$12</f>
        <v>한이슬</v>
      </c>
      <c r="G17" s="96" t="str">
        <f>[76]멀리!$E$12</f>
        <v>충남체육고</v>
      </c>
      <c r="H17" s="97" t="str">
        <f>[76]멀리!$F$12</f>
        <v>5.10</v>
      </c>
      <c r="I17" s="95" t="str">
        <f>[76]멀리!$C$13</f>
        <v>신지선</v>
      </c>
      <c r="J17" s="96" t="str">
        <f>[76]멀리!$E$13</f>
        <v>전북체육고</v>
      </c>
      <c r="K17" s="97" t="str">
        <f>[76]멀리!$F$13</f>
        <v>4.81</v>
      </c>
      <c r="L17" s="95"/>
      <c r="M17" s="96"/>
      <c r="N17" s="97"/>
      <c r="O17" s="95"/>
      <c r="P17" s="96"/>
      <c r="Q17" s="97"/>
      <c r="R17" s="95"/>
      <c r="S17" s="96"/>
      <c r="T17" s="97"/>
      <c r="U17" s="95"/>
      <c r="V17" s="96"/>
      <c r="W17" s="106"/>
      <c r="X17" s="95"/>
      <c r="Y17" s="96"/>
      <c r="Z17" s="97"/>
    </row>
    <row r="18" spans="1:26" s="87" customFormat="1" ht="13.5" customHeight="1">
      <c r="A18" s="82"/>
      <c r="B18" s="12" t="s">
        <v>137</v>
      </c>
      <c r="C18" s="98"/>
      <c r="D18" s="99" t="str">
        <f>[76]멀리!$G$11</f>
        <v>0.1</v>
      </c>
      <c r="E18" s="100"/>
      <c r="F18" s="98"/>
      <c r="G18" s="99" t="str">
        <f>[76]멀리!$G$12</f>
        <v>0.7</v>
      </c>
      <c r="H18" s="100"/>
      <c r="I18" s="98"/>
      <c r="J18" s="99" t="str">
        <f>[76]멀리!$G$13</f>
        <v>-0.1</v>
      </c>
      <c r="K18" s="100"/>
      <c r="L18" s="98"/>
      <c r="M18" s="101"/>
      <c r="N18" s="100"/>
      <c r="O18" s="98"/>
      <c r="P18" s="101"/>
      <c r="Q18" s="100"/>
      <c r="R18" s="98"/>
      <c r="S18" s="101"/>
      <c r="T18" s="102"/>
      <c r="U18" s="107"/>
      <c r="V18" s="108"/>
      <c r="W18" s="100"/>
      <c r="X18" s="98"/>
      <c r="Y18" s="109"/>
      <c r="Z18" s="100"/>
    </row>
    <row r="19" spans="1:26" s="87" customFormat="1" ht="13.5" customHeight="1">
      <c r="A19" s="82">
        <v>4</v>
      </c>
      <c r="B19" s="13" t="s">
        <v>138</v>
      </c>
      <c r="C19" s="95" t="str">
        <f>[76]세단!$C$11</f>
        <v>김아영</v>
      </c>
      <c r="D19" s="96" t="str">
        <f>[76]세단!$E$11</f>
        <v>충현고</v>
      </c>
      <c r="E19" s="97" t="str">
        <f>[76]세단!$F$11</f>
        <v>11.81</v>
      </c>
      <c r="F19" s="95" t="str">
        <f>[76]세단!$C$12</f>
        <v>안성경</v>
      </c>
      <c r="G19" s="96" t="str">
        <f>[76]세단!$E$12</f>
        <v>충북체육고</v>
      </c>
      <c r="H19" s="97" t="str">
        <f>[76]세단!$F$12</f>
        <v>10.40</v>
      </c>
      <c r="I19" s="95" t="str">
        <f>[76]세단!$C$13</f>
        <v>신지선</v>
      </c>
      <c r="J19" s="96" t="str">
        <f>[76]세단!$E$13</f>
        <v>전북체육고</v>
      </c>
      <c r="K19" s="97" t="str">
        <f>[76]세단!$F$13</f>
        <v>10.20</v>
      </c>
      <c r="L19" s="95"/>
      <c r="M19" s="96"/>
      <c r="N19" s="97"/>
      <c r="O19" s="95"/>
      <c r="P19" s="96"/>
      <c r="Q19" s="97"/>
      <c r="R19" s="95"/>
      <c r="S19" s="96"/>
      <c r="T19" s="106"/>
      <c r="U19" s="95"/>
      <c r="V19" s="96"/>
      <c r="W19" s="97"/>
      <c r="X19" s="95"/>
      <c r="Y19" s="96"/>
      <c r="Z19" s="97"/>
    </row>
    <row r="20" spans="1:26" s="87" customFormat="1" ht="13.5" customHeight="1">
      <c r="A20" s="82"/>
      <c r="B20" s="12" t="s">
        <v>139</v>
      </c>
      <c r="C20" s="98"/>
      <c r="D20" s="101" t="str">
        <f>[76]세단!$G$11</f>
        <v>0.8</v>
      </c>
      <c r="E20" s="100"/>
      <c r="F20" s="98"/>
      <c r="G20" s="101" t="str">
        <f>[76]세단!$G$12</f>
        <v>-0.4</v>
      </c>
      <c r="H20" s="100"/>
      <c r="I20" s="98"/>
      <c r="J20" s="109">
        <f>[76]세단!$G$13</f>
        <v>-0.1</v>
      </c>
      <c r="K20" s="100"/>
      <c r="L20" s="98"/>
      <c r="M20" s="101"/>
      <c r="N20" s="100"/>
      <c r="O20" s="98"/>
      <c r="P20" s="101"/>
      <c r="Q20" s="100"/>
      <c r="R20" s="98"/>
      <c r="S20" s="101"/>
      <c r="T20" s="102"/>
      <c r="U20" s="98"/>
      <c r="V20" s="101"/>
      <c r="W20" s="102"/>
      <c r="X20" s="98"/>
      <c r="Y20" s="101"/>
      <c r="Z20" s="100"/>
    </row>
    <row r="21" spans="1:26" s="87" customFormat="1" ht="13.5" customHeight="1">
      <c r="A21" s="33">
        <v>1</v>
      </c>
      <c r="B21" s="14" t="s">
        <v>140</v>
      </c>
      <c r="C21" s="15" t="str">
        <f>[76]해머!$C$11</f>
        <v>김윤서</v>
      </c>
      <c r="D21" s="16" t="str">
        <f>[76]해머!$E$11</f>
        <v>전북체육고</v>
      </c>
      <c r="E21" s="17" t="str">
        <f>[76]해머!$F$11</f>
        <v>45.70</v>
      </c>
      <c r="F21" s="15" t="str">
        <f>[76]해머!$C$12</f>
        <v>이채연</v>
      </c>
      <c r="G21" s="16" t="str">
        <f>[76]해머!$E$12</f>
        <v>전북체육고</v>
      </c>
      <c r="H21" s="17" t="str">
        <f>[76]해머!$F$12</f>
        <v>43.07</v>
      </c>
      <c r="I21" s="15" t="str">
        <f>[76]해머!$C$13</f>
        <v>류서연</v>
      </c>
      <c r="J21" s="16" t="str">
        <f>[76]해머!$E$13</f>
        <v>경기체육고</v>
      </c>
      <c r="K21" s="17" t="str">
        <f>[76]해머!$F$13</f>
        <v>24.18</v>
      </c>
      <c r="L21" s="15"/>
      <c r="M21" s="16"/>
      <c r="N21" s="17"/>
      <c r="O21" s="15"/>
      <c r="P21" s="16"/>
      <c r="Q21" s="17"/>
      <c r="R21" s="15"/>
      <c r="S21" s="16"/>
      <c r="T21" s="17"/>
      <c r="U21" s="15"/>
      <c r="V21" s="16"/>
      <c r="W21" s="17"/>
      <c r="X21" s="15"/>
      <c r="Y21" s="16"/>
      <c r="Z21" s="17"/>
    </row>
    <row r="22" spans="1:26" s="87" customFormat="1" ht="13.5" customHeight="1">
      <c r="A22" s="91">
        <v>4</v>
      </c>
      <c r="B22" s="14" t="s">
        <v>141</v>
      </c>
      <c r="C22" s="15" t="str">
        <f>[76]창!$C$11</f>
        <v>윤예림</v>
      </c>
      <c r="D22" s="16" t="str">
        <f>[76]창!$E$11</f>
        <v>경기체육고</v>
      </c>
      <c r="E22" s="17" t="str">
        <f>[76]창!$F$11</f>
        <v>38.58</v>
      </c>
      <c r="F22" s="15" t="str">
        <f>[76]창!$C$12</f>
        <v>이소민</v>
      </c>
      <c r="G22" s="16" t="str">
        <f>[76]창!$E$12</f>
        <v>강원체육고</v>
      </c>
      <c r="H22" s="17" t="str">
        <f>[76]창!$F$12</f>
        <v>36.11</v>
      </c>
      <c r="I22" s="15" t="str">
        <f>[76]창!$C$13</f>
        <v>김유빈</v>
      </c>
      <c r="J22" s="16" t="str">
        <f>[76]창!$E$13</f>
        <v>대구체육고</v>
      </c>
      <c r="K22" s="17" t="str">
        <f>[76]창!$F$13</f>
        <v>31.05</v>
      </c>
      <c r="L22" s="15" t="str">
        <f>[76]창!$C$14</f>
        <v>이나현</v>
      </c>
      <c r="M22" s="16" t="str">
        <f>[76]창!$E$14</f>
        <v>인천체육고</v>
      </c>
      <c r="N22" s="17" t="str">
        <f>[76]창!$F$14</f>
        <v>20.60</v>
      </c>
      <c r="O22" s="15"/>
      <c r="P22" s="16"/>
      <c r="Q22" s="17"/>
      <c r="R22" s="15"/>
      <c r="S22" s="16"/>
      <c r="T22" s="37"/>
      <c r="U22" s="15"/>
      <c r="V22" s="16"/>
      <c r="W22" s="17"/>
      <c r="X22" s="15"/>
      <c r="Y22" s="16"/>
      <c r="Z22" s="17"/>
    </row>
    <row r="23" spans="1:26" s="87" customFormat="1" ht="13.5" customHeight="1">
      <c r="A23" s="36"/>
      <c r="B23" s="18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s="87" customFormat="1" ht="15.75" customHeight="1">
      <c r="A24" s="36"/>
      <c r="B24" s="11" t="s">
        <v>103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9" customFormat="1" ht="14.25" customHeight="1">
      <c r="A25" s="35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</row>
    <row r="26" spans="1:26" s="103" customFormat="1">
      <c r="A26" s="35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</sheetData>
  <mergeCells count="7">
    <mergeCell ref="A19:A20"/>
    <mergeCell ref="E2:T2"/>
    <mergeCell ref="B3:C3"/>
    <mergeCell ref="F3:S3"/>
    <mergeCell ref="A7:A8"/>
    <mergeCell ref="A9:A10"/>
    <mergeCell ref="A17:A18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34"/>
    </row>
    <row r="2" spans="1:26" s="9" customFormat="1" ht="45" customHeight="1" thickBot="1">
      <c r="A2" s="34"/>
      <c r="B2" s="10"/>
      <c r="C2" s="10"/>
      <c r="D2" s="10"/>
      <c r="E2" s="63" t="s">
        <v>47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49</v>
      </c>
      <c r="V2" s="31"/>
      <c r="W2" s="31"/>
      <c r="X2" s="31"/>
      <c r="Y2" s="31"/>
      <c r="Z2" s="31"/>
    </row>
    <row r="3" spans="1:26" s="9" customFormat="1" ht="14.25" thickTop="1">
      <c r="A3" s="34"/>
      <c r="B3" s="65" t="s">
        <v>142</v>
      </c>
      <c r="C3" s="65"/>
      <c r="D3" s="10"/>
      <c r="E3" s="10"/>
      <c r="F3" s="66" t="s">
        <v>52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143</v>
      </c>
      <c r="C5" s="2"/>
      <c r="D5" s="3" t="s">
        <v>53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144</v>
      </c>
      <c r="N5" s="4"/>
      <c r="O5" s="2"/>
      <c r="P5" s="3" t="s">
        <v>2</v>
      </c>
      <c r="Q5" s="4"/>
      <c r="R5" s="2"/>
      <c r="S5" s="3" t="s">
        <v>145</v>
      </c>
      <c r="T5" s="4"/>
      <c r="U5" s="2"/>
      <c r="V5" s="3" t="s">
        <v>146</v>
      </c>
      <c r="W5" s="4"/>
      <c r="X5" s="2"/>
      <c r="Y5" s="3" t="s">
        <v>9</v>
      </c>
      <c r="Z5" s="4"/>
    </row>
    <row r="6" spans="1:26" ht="14.25" thickBot="1">
      <c r="B6" s="6" t="s">
        <v>54</v>
      </c>
      <c r="C6" s="5" t="s">
        <v>147</v>
      </c>
      <c r="D6" s="5" t="s">
        <v>10</v>
      </c>
      <c r="E6" s="5" t="s">
        <v>148</v>
      </c>
      <c r="F6" s="5" t="s">
        <v>5</v>
      </c>
      <c r="G6" s="5" t="s">
        <v>119</v>
      </c>
      <c r="H6" s="5" t="s">
        <v>6</v>
      </c>
      <c r="I6" s="5" t="s">
        <v>149</v>
      </c>
      <c r="J6" s="5" t="s">
        <v>150</v>
      </c>
      <c r="K6" s="5" t="s">
        <v>6</v>
      </c>
      <c r="L6" s="5" t="s">
        <v>5</v>
      </c>
      <c r="M6" s="5" t="s">
        <v>10</v>
      </c>
      <c r="N6" s="5" t="s">
        <v>86</v>
      </c>
      <c r="O6" s="5" t="s">
        <v>5</v>
      </c>
      <c r="P6" s="5" t="s">
        <v>151</v>
      </c>
      <c r="Q6" s="5" t="s">
        <v>6</v>
      </c>
      <c r="R6" s="5" t="s">
        <v>5</v>
      </c>
      <c r="S6" s="5" t="s">
        <v>151</v>
      </c>
      <c r="T6" s="5" t="s">
        <v>6</v>
      </c>
      <c r="U6" s="5" t="s">
        <v>5</v>
      </c>
      <c r="V6" s="5" t="s">
        <v>152</v>
      </c>
      <c r="W6" s="5" t="s">
        <v>6</v>
      </c>
      <c r="X6" s="5" t="s">
        <v>123</v>
      </c>
      <c r="Y6" s="5" t="s">
        <v>152</v>
      </c>
      <c r="Z6" s="5" t="s">
        <v>148</v>
      </c>
    </row>
    <row r="7" spans="1:26" s="87" customFormat="1" ht="13.5" customHeight="1" thickTop="1">
      <c r="A7" s="82">
        <v>2</v>
      </c>
      <c r="B7" s="83" t="s">
        <v>13</v>
      </c>
      <c r="C7" s="84" t="str">
        <f>[77]결승기록지!$C$11</f>
        <v>최진환</v>
      </c>
      <c r="D7" s="85" t="str">
        <f>[77]결승기록지!$E$11</f>
        <v>경기문산제일고</v>
      </c>
      <c r="E7" s="86" t="str">
        <f>[77]결승기록지!$F$11</f>
        <v>10.93</v>
      </c>
      <c r="F7" s="84" t="str">
        <f>[77]결승기록지!$C$12</f>
        <v>이성진</v>
      </c>
      <c r="G7" s="85" t="str">
        <f>[77]결승기록지!$E$12</f>
        <v>서울체육고</v>
      </c>
      <c r="H7" s="86" t="str">
        <f>[77]결승기록지!$F$12</f>
        <v>11.07</v>
      </c>
      <c r="I7" s="84" t="str">
        <f>[77]결승기록지!$C$13</f>
        <v>박지원</v>
      </c>
      <c r="J7" s="85" t="str">
        <f>[77]결승기록지!$E$13</f>
        <v>경복고</v>
      </c>
      <c r="K7" s="86" t="str">
        <f>[77]결승기록지!$F$13</f>
        <v>11.47</v>
      </c>
      <c r="L7" s="84" t="str">
        <f>[77]결승기록지!$C$14</f>
        <v>윤태석</v>
      </c>
      <c r="M7" s="85" t="str">
        <f>[77]결승기록지!$E$14</f>
        <v>충남체육고</v>
      </c>
      <c r="N7" s="86" t="str">
        <f>[77]결승기록지!$F$14</f>
        <v>11.64</v>
      </c>
      <c r="O7" s="84"/>
      <c r="P7" s="85"/>
      <c r="Q7" s="86"/>
      <c r="R7" s="104"/>
      <c r="S7" s="105"/>
      <c r="T7" s="86"/>
      <c r="U7" s="104"/>
      <c r="V7" s="105"/>
      <c r="W7" s="86"/>
      <c r="X7" s="104"/>
      <c r="Y7" s="105"/>
      <c r="Z7" s="86"/>
    </row>
    <row r="8" spans="1:26" s="87" customFormat="1" ht="13.5" customHeight="1">
      <c r="A8" s="82"/>
      <c r="B8" s="12" t="s">
        <v>153</v>
      </c>
      <c r="C8" s="22"/>
      <c r="D8" s="23" t="str">
        <f>[77]결승기록지!$G$8</f>
        <v>-0.7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6" s="87" customFormat="1" ht="13.5" customHeight="1">
      <c r="A9" s="82">
        <v>3</v>
      </c>
      <c r="B9" s="13" t="s">
        <v>56</v>
      </c>
      <c r="C9" s="19" t="str">
        <f>[78]결승기록지!$C$11</f>
        <v>이성진</v>
      </c>
      <c r="D9" s="20" t="str">
        <f>[78]결승기록지!$E$11</f>
        <v>서울체육고</v>
      </c>
      <c r="E9" s="21" t="str">
        <f>[78]결승기록지!$F$11</f>
        <v>22.61</v>
      </c>
      <c r="F9" s="19" t="str">
        <f>[78]결승기록지!$C$12</f>
        <v>노다원</v>
      </c>
      <c r="G9" s="20" t="str">
        <f>[78]결승기록지!$E$12</f>
        <v>김포제일공업고</v>
      </c>
      <c r="H9" s="21" t="str">
        <f>[78]결승기록지!$F$12</f>
        <v>22.80</v>
      </c>
      <c r="I9" s="19" t="str">
        <f>[78]결승기록지!$C$13</f>
        <v>양성복</v>
      </c>
      <c r="J9" s="20" t="str">
        <f>[78]결승기록지!$E$13</f>
        <v>영광공업고</v>
      </c>
      <c r="K9" s="21" t="str">
        <f>[78]결승기록지!$F$13</f>
        <v>23.91</v>
      </c>
      <c r="L9" s="19"/>
      <c r="M9" s="20"/>
      <c r="N9" s="21"/>
      <c r="O9" s="19"/>
      <c r="P9" s="20"/>
      <c r="Q9" s="21"/>
      <c r="R9" s="19"/>
      <c r="S9" s="20"/>
      <c r="T9" s="21"/>
      <c r="U9" s="19"/>
      <c r="V9" s="20"/>
      <c r="W9" s="21"/>
      <c r="X9" s="19"/>
      <c r="Y9" s="20"/>
      <c r="Z9" s="21"/>
    </row>
    <row r="10" spans="1:26" s="87" customFormat="1" ht="13.5" customHeight="1">
      <c r="A10" s="82"/>
      <c r="B10" s="12" t="s">
        <v>154</v>
      </c>
      <c r="C10" s="22"/>
      <c r="D10" s="23" t="str">
        <f>[78]결승기록지!$G$8</f>
        <v>-0.5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6" s="87" customFormat="1" ht="13.5" customHeight="1">
      <c r="A11" s="33">
        <v>2</v>
      </c>
      <c r="B11" s="14" t="s">
        <v>155</v>
      </c>
      <c r="C11" s="88" t="str">
        <f>[79]결승기록지!$C$11</f>
        <v>노다원</v>
      </c>
      <c r="D11" s="89" t="str">
        <f>[79]결승기록지!$E$11</f>
        <v>김포제일공업고</v>
      </c>
      <c r="E11" s="90" t="str">
        <f>[79]결승기록지!$F$11</f>
        <v>49.97</v>
      </c>
      <c r="F11" s="88" t="str">
        <f>[79]결승기록지!$C$12</f>
        <v>변정현</v>
      </c>
      <c r="G11" s="89" t="str">
        <f>[79]결승기록지!$E$12</f>
        <v>은행고</v>
      </c>
      <c r="H11" s="90" t="str">
        <f>[79]결승기록지!$F$12</f>
        <v>49.99</v>
      </c>
      <c r="I11" s="88" t="str">
        <f>[79]결승기록지!$C$13</f>
        <v>김태우</v>
      </c>
      <c r="J11" s="89" t="str">
        <f>[79]결승기록지!$E$13</f>
        <v>은행고</v>
      </c>
      <c r="K11" s="90" t="str">
        <f>[79]결승기록지!$F$13</f>
        <v>57.98</v>
      </c>
      <c r="L11" s="88"/>
      <c r="M11" s="89"/>
      <c r="N11" s="90"/>
      <c r="O11" s="88"/>
      <c r="P11" s="89"/>
      <c r="Q11" s="90"/>
      <c r="R11" s="88"/>
      <c r="S11" s="89"/>
      <c r="T11" s="90"/>
      <c r="U11" s="88"/>
      <c r="V11" s="89"/>
      <c r="W11" s="90"/>
      <c r="X11" s="88"/>
      <c r="Y11" s="89"/>
      <c r="Z11" s="90"/>
    </row>
    <row r="12" spans="1:26" s="87" customFormat="1" ht="13.5" customHeight="1">
      <c r="A12" s="33">
        <v>4</v>
      </c>
      <c r="B12" s="14" t="s">
        <v>156</v>
      </c>
      <c r="C12" s="88" t="str">
        <f>[80]결승기록지!$C$11</f>
        <v>변정현</v>
      </c>
      <c r="D12" s="89" t="str">
        <f>[80]결승기록지!$E$11</f>
        <v>은행고</v>
      </c>
      <c r="E12" s="90" t="str">
        <f>[80]결승기록지!$F$11</f>
        <v>1:59.87</v>
      </c>
      <c r="F12" s="88" t="str">
        <f>[80]결승기록지!$C$12</f>
        <v>신준호</v>
      </c>
      <c r="G12" s="89" t="str">
        <f>[80]결승기록지!$E$12</f>
        <v>영광공업고</v>
      </c>
      <c r="H12" s="90" t="str">
        <f>[80]결승기록지!$F$12</f>
        <v>2:00.14</v>
      </c>
      <c r="I12" s="88" t="str">
        <f>[80]결승기록지!$C$13</f>
        <v>김태우</v>
      </c>
      <c r="J12" s="89" t="str">
        <f>[80]결승기록지!$E$13</f>
        <v>은행고</v>
      </c>
      <c r="K12" s="90" t="str">
        <f>[80]결승기록지!$F$13</f>
        <v>2:20.40</v>
      </c>
      <c r="L12" s="88"/>
      <c r="M12" s="89"/>
      <c r="N12" s="90"/>
      <c r="O12" s="88"/>
      <c r="P12" s="89"/>
      <c r="Q12" s="90"/>
      <c r="R12" s="88"/>
      <c r="S12" s="89"/>
      <c r="T12" s="90"/>
      <c r="U12" s="88"/>
      <c r="V12" s="89"/>
      <c r="W12" s="90"/>
      <c r="X12" s="88"/>
      <c r="Y12" s="89"/>
      <c r="Z12" s="90"/>
    </row>
    <row r="13" spans="1:26" s="87" customFormat="1" ht="13.5" customHeight="1">
      <c r="A13" s="91">
        <v>2</v>
      </c>
      <c r="B13" s="14" t="s">
        <v>157</v>
      </c>
      <c r="C13" s="88" t="str">
        <f>[81]결승기록지!$C$11</f>
        <v>박지원</v>
      </c>
      <c r="D13" s="89" t="str">
        <f>[81]결승기록지!$E$11</f>
        <v>배문고</v>
      </c>
      <c r="E13" s="92" t="str">
        <f>[81]결승기록지!$F$11</f>
        <v>4:03.96</v>
      </c>
      <c r="F13" s="88" t="str">
        <f>[81]결승기록지!$C$12</f>
        <v>이준수</v>
      </c>
      <c r="G13" s="89" t="str">
        <f>[81]결승기록지!$E$12</f>
        <v>단양고</v>
      </c>
      <c r="H13" s="92" t="str">
        <f>[81]결승기록지!$F$12</f>
        <v>4:06.00</v>
      </c>
      <c r="I13" s="88" t="str">
        <f>[81]결승기록지!$C$13</f>
        <v>이재웅</v>
      </c>
      <c r="J13" s="89" t="str">
        <f>[81]결승기록지!$E$13</f>
        <v>경북영동고</v>
      </c>
      <c r="K13" s="92" t="str">
        <f>[81]결승기록지!$F$13</f>
        <v>4:07.32</v>
      </c>
      <c r="L13" s="88" t="str">
        <f>[81]결승기록지!$C$14</f>
        <v>김홍록</v>
      </c>
      <c r="M13" s="89" t="str">
        <f>[81]결승기록지!$E$14</f>
        <v>배문고</v>
      </c>
      <c r="N13" s="92" t="str">
        <f>[81]결승기록지!$F$14</f>
        <v>4:07.38</v>
      </c>
      <c r="O13" s="88" t="str">
        <f>[81]결승기록지!$C$15</f>
        <v>임형윤</v>
      </c>
      <c r="P13" s="89" t="str">
        <f>[81]결승기록지!$E$15</f>
        <v>경북영동고</v>
      </c>
      <c r="Q13" s="92" t="str">
        <f>[81]결승기록지!$F$15</f>
        <v>4:09.48</v>
      </c>
      <c r="R13" s="88" t="str">
        <f>[81]결승기록지!$C$16</f>
        <v>신준호</v>
      </c>
      <c r="S13" s="89" t="str">
        <f>[81]결승기록지!$E$16</f>
        <v>영광공업고</v>
      </c>
      <c r="T13" s="92" t="str">
        <f>[81]결승기록지!$F$16</f>
        <v>4:09.81</v>
      </c>
      <c r="U13" s="88" t="str">
        <f>[81]결승기록지!$C$17</f>
        <v>김대훈</v>
      </c>
      <c r="V13" s="89" t="str">
        <f>[81]결승기록지!$E$17</f>
        <v>양정고</v>
      </c>
      <c r="W13" s="92" t="str">
        <f>[81]결승기록지!$F$17</f>
        <v>4:12.33</v>
      </c>
      <c r="X13" s="88" t="str">
        <f>[81]결승기록지!$C$18</f>
        <v>길영민</v>
      </c>
      <c r="Y13" s="89" t="str">
        <f>[81]결승기록지!$E$18</f>
        <v>한솔고</v>
      </c>
      <c r="Z13" s="92" t="str">
        <f>[81]결승기록지!$F$18</f>
        <v>4:40.58</v>
      </c>
    </row>
    <row r="14" spans="1:26" s="87" customFormat="1" ht="13.5" customHeight="1">
      <c r="A14" s="33">
        <v>5</v>
      </c>
      <c r="B14" s="14" t="s">
        <v>158</v>
      </c>
      <c r="C14" s="15" t="str">
        <f>[82]결승기록지!$C$11</f>
        <v>박지원</v>
      </c>
      <c r="D14" s="16" t="str">
        <f>[82]결승기록지!$E$11</f>
        <v>배문고</v>
      </c>
      <c r="E14" s="93" t="str">
        <f>[82]결승기록지!$F$11</f>
        <v>14:53.59</v>
      </c>
      <c r="F14" s="15" t="str">
        <f>[82]결승기록지!$C$12</f>
        <v>이주호</v>
      </c>
      <c r="G14" s="16" t="str">
        <f>[82]결승기록지!$E$12</f>
        <v>배문고</v>
      </c>
      <c r="H14" s="93" t="str">
        <f>[82]결승기록지!$F$12</f>
        <v>15:58.92</v>
      </c>
      <c r="I14" s="15" t="str">
        <f>[82]결승기록지!$C$13</f>
        <v>김대훈</v>
      </c>
      <c r="J14" s="16" t="str">
        <f>[82]결승기록지!$E$13</f>
        <v>양정고</v>
      </c>
      <c r="K14" s="93" t="str">
        <f>[82]결승기록지!$F$13</f>
        <v>15:59.27</v>
      </c>
      <c r="L14" s="15" t="str">
        <f>[82]결승기록지!$C$14</f>
        <v>길영민</v>
      </c>
      <c r="M14" s="16" t="str">
        <f>[82]결승기록지!$E$14</f>
        <v>한솔고</v>
      </c>
      <c r="N14" s="93" t="str">
        <f>[82]결승기록지!$F$14</f>
        <v>16:34.39</v>
      </c>
      <c r="O14" s="15"/>
      <c r="P14" s="16"/>
      <c r="Q14" s="93"/>
      <c r="R14" s="15"/>
      <c r="S14" s="16"/>
      <c r="T14" s="93"/>
      <c r="U14" s="15"/>
      <c r="V14" s="16"/>
      <c r="W14" s="93"/>
      <c r="X14" s="15"/>
      <c r="Y14" s="16"/>
      <c r="Z14" s="93"/>
    </row>
    <row r="15" spans="1:26" s="87" customFormat="1" ht="13.5" customHeight="1">
      <c r="A15" s="33">
        <v>1</v>
      </c>
      <c r="B15" s="39" t="s">
        <v>159</v>
      </c>
      <c r="C15" s="28" t="str">
        <f>[83]결승기록지!$C$11</f>
        <v>임형윤</v>
      </c>
      <c r="D15" s="29" t="str">
        <f>[83]결승기록지!$E$11</f>
        <v>경북영동고</v>
      </c>
      <c r="E15" s="30" t="str">
        <f>[83]결승기록지!$F$11</f>
        <v>9:59.50</v>
      </c>
      <c r="F15" s="28"/>
      <c r="G15" s="29"/>
      <c r="H15" s="30"/>
      <c r="I15" s="28"/>
      <c r="J15" s="29"/>
      <c r="K15" s="30"/>
      <c r="L15" s="28"/>
      <c r="M15" s="29"/>
      <c r="N15" s="30"/>
      <c r="O15" s="28"/>
      <c r="P15" s="29"/>
      <c r="Q15" s="110"/>
      <c r="R15" s="28"/>
      <c r="S15" s="29"/>
      <c r="T15" s="30"/>
      <c r="U15" s="28"/>
      <c r="V15" s="29"/>
      <c r="W15" s="30"/>
      <c r="X15" s="28"/>
      <c r="Y15" s="29"/>
      <c r="Z15" s="30"/>
    </row>
    <row r="16" spans="1:26" s="87" customFormat="1" ht="6" customHeight="1">
      <c r="A16" s="33"/>
      <c r="B16" s="57"/>
      <c r="C16" s="70" t="s">
        <v>160</v>
      </c>
      <c r="D16" s="71"/>
      <c r="E16" s="71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6"/>
    </row>
    <row r="17" spans="1:26" s="87" customFormat="1" ht="13.5" customHeight="1">
      <c r="A17" s="82">
        <v>1</v>
      </c>
      <c r="B17" s="13" t="s">
        <v>161</v>
      </c>
      <c r="C17" s="95" t="str">
        <f>[84]멀리!$C$11</f>
        <v>박지원</v>
      </c>
      <c r="D17" s="96" t="str">
        <f>[84]멀리!$E$11</f>
        <v>경복고</v>
      </c>
      <c r="E17" s="97" t="str">
        <f>[84]멀리!$F$11</f>
        <v>6.94</v>
      </c>
      <c r="F17" s="95" t="str">
        <f>[84]멀리!$C$12</f>
        <v>백광열</v>
      </c>
      <c r="G17" s="96" t="str">
        <f>[84]멀리!$E$12</f>
        <v>충남체육고</v>
      </c>
      <c r="H17" s="97" t="str">
        <f>[84]멀리!$F$12</f>
        <v>6.47</v>
      </c>
      <c r="I17" s="95" t="str">
        <f>[84]멀리!$C$13</f>
        <v>윤태석</v>
      </c>
      <c r="J17" s="96" t="str">
        <f>[84]멀리!$E$13</f>
        <v>충남체육고</v>
      </c>
      <c r="K17" s="97" t="str">
        <f>[84]멀리!$F$13</f>
        <v>4.04</v>
      </c>
      <c r="L17" s="95"/>
      <c r="M17" s="96"/>
      <c r="N17" s="97"/>
      <c r="O17" s="95"/>
      <c r="P17" s="96"/>
      <c r="Q17" s="97"/>
      <c r="R17" s="95"/>
      <c r="S17" s="96"/>
      <c r="T17" s="97"/>
      <c r="U17" s="95"/>
      <c r="V17" s="96"/>
      <c r="W17" s="106"/>
      <c r="X17" s="95"/>
      <c r="Y17" s="96"/>
      <c r="Z17" s="97"/>
    </row>
    <row r="18" spans="1:26" s="87" customFormat="1" ht="13.5" customHeight="1">
      <c r="A18" s="82"/>
      <c r="B18" s="12" t="s">
        <v>162</v>
      </c>
      <c r="C18" s="98"/>
      <c r="D18" s="99" t="str">
        <f>[84]멀리!$G$11</f>
        <v>-0.0</v>
      </c>
      <c r="E18" s="100"/>
      <c r="F18" s="98"/>
      <c r="G18" s="99" t="str">
        <f>[84]멀리!$G$12</f>
        <v>-0.0</v>
      </c>
      <c r="H18" s="100"/>
      <c r="I18" s="98"/>
      <c r="J18" s="99" t="str">
        <f>[84]멀리!$G$13</f>
        <v>0.1</v>
      </c>
      <c r="K18" s="100"/>
      <c r="L18" s="98"/>
      <c r="M18" s="101"/>
      <c r="N18" s="100"/>
      <c r="O18" s="98"/>
      <c r="P18" s="101"/>
      <c r="Q18" s="100"/>
      <c r="R18" s="98"/>
      <c r="S18" s="101"/>
      <c r="T18" s="102"/>
      <c r="U18" s="107"/>
      <c r="V18" s="108"/>
      <c r="W18" s="100"/>
      <c r="X18" s="98"/>
      <c r="Y18" s="109"/>
      <c r="Z18" s="100"/>
    </row>
    <row r="19" spans="1:26" s="87" customFormat="1" ht="13.5" customHeight="1">
      <c r="A19" s="33">
        <v>1</v>
      </c>
      <c r="B19" s="39" t="s">
        <v>163</v>
      </c>
      <c r="C19" s="28" t="str">
        <f>[84]포환!$C$11</f>
        <v>이요섭</v>
      </c>
      <c r="D19" s="29" t="str">
        <f>[84]포환!$E$11</f>
        <v>충현고</v>
      </c>
      <c r="E19" s="30" t="str">
        <f>[84]포환!$F$11</f>
        <v>12.58</v>
      </c>
      <c r="F19" s="28"/>
      <c r="G19" s="29"/>
      <c r="H19" s="30"/>
      <c r="I19" s="28"/>
      <c r="J19" s="29"/>
      <c r="K19" s="38"/>
      <c r="L19" s="28"/>
      <c r="M19" s="29"/>
      <c r="N19" s="30"/>
      <c r="O19" s="28"/>
      <c r="P19" s="29"/>
      <c r="Q19" s="30"/>
      <c r="R19" s="28"/>
      <c r="S19" s="29"/>
      <c r="T19" s="30"/>
      <c r="U19" s="28"/>
      <c r="V19" s="29"/>
      <c r="W19" s="30"/>
      <c r="X19" s="28"/>
      <c r="Y19" s="29"/>
      <c r="Z19" s="30"/>
    </row>
    <row r="20" spans="1:26" s="115" customFormat="1" ht="6" customHeight="1">
      <c r="A20" s="111"/>
      <c r="B20" s="112"/>
      <c r="C20" s="70" t="s">
        <v>164</v>
      </c>
      <c r="D20" s="71"/>
      <c r="E20" s="71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4"/>
    </row>
    <row r="21" spans="1:26" s="26" customFormat="1" ht="13.5" customHeight="1">
      <c r="A21" s="62">
        <v>4</v>
      </c>
      <c r="B21" s="13" t="s">
        <v>166</v>
      </c>
      <c r="C21" s="19"/>
      <c r="D21" s="20" t="str">
        <f>[85]결승기록지!$E$11</f>
        <v>경기체육고</v>
      </c>
      <c r="E21" s="21" t="str">
        <f>[85]결승기록지!$F$11</f>
        <v>43.12</v>
      </c>
      <c r="F21" s="19"/>
      <c r="G21" s="20" t="str">
        <f>[85]결승기록지!$E$12</f>
        <v>전북체육고</v>
      </c>
      <c r="H21" s="21" t="str">
        <f>[85]결승기록지!$F$12</f>
        <v>43.32</v>
      </c>
      <c r="I21" s="19"/>
      <c r="J21" s="20" t="str">
        <f>[85]결승기록지!$E$13</f>
        <v>김포제일공업고</v>
      </c>
      <c r="K21" s="21" t="str">
        <f>[85]결승기록지!$F$13</f>
        <v>43.55</v>
      </c>
      <c r="L21" s="19"/>
      <c r="M21" s="20" t="str">
        <f>[85]결승기록지!$E$14</f>
        <v>은행고</v>
      </c>
      <c r="N21" s="21" t="str">
        <f>[85]결승기록지!$F$14</f>
        <v>44.17</v>
      </c>
      <c r="O21" s="19"/>
      <c r="P21" s="20" t="str">
        <f>[85]결승기록지!$E$15</f>
        <v>동인천고</v>
      </c>
      <c r="Q21" s="21" t="str">
        <f>[85]결승기록지!$F$15</f>
        <v>44.39</v>
      </c>
      <c r="R21" s="19"/>
      <c r="S21" s="20"/>
      <c r="T21" s="21"/>
      <c r="U21" s="19"/>
      <c r="V21" s="20"/>
      <c r="W21" s="21"/>
      <c r="X21" s="19"/>
      <c r="Y21" s="20"/>
      <c r="Z21" s="21"/>
    </row>
    <row r="22" spans="1:26" s="26" customFormat="1" ht="13.5" customHeight="1">
      <c r="A22" s="62"/>
      <c r="B22" s="12"/>
      <c r="C22" s="72" t="str">
        <f>[85]결승기록지!$C$11</f>
        <v>이예찬 신현서 이성빈 손지원</v>
      </c>
      <c r="D22" s="73"/>
      <c r="E22" s="74"/>
      <c r="F22" s="72" t="str">
        <f>[85]결승기록지!$C$12</f>
        <v>박태민 김량희 김현준 문해진</v>
      </c>
      <c r="G22" s="73"/>
      <c r="H22" s="74"/>
      <c r="I22" s="72" t="str">
        <f>[85]결승기록지!$C$13</f>
        <v>이동호 노다원 이동인 이재원</v>
      </c>
      <c r="J22" s="73"/>
      <c r="K22" s="74"/>
      <c r="L22" s="72" t="str">
        <f>[85]결승기록지!$C$14</f>
        <v>정안성 하승원 박태환 변정현</v>
      </c>
      <c r="M22" s="73"/>
      <c r="N22" s="74"/>
      <c r="O22" s="72" t="str">
        <f>[85]결승기록지!$C$15</f>
        <v>이태화 김태양 이종섭 박권</v>
      </c>
      <c r="P22" s="73"/>
      <c r="Q22" s="74"/>
      <c r="R22" s="72"/>
      <c r="S22" s="73"/>
      <c r="T22" s="74"/>
      <c r="U22" s="72"/>
      <c r="V22" s="73"/>
      <c r="W22" s="74"/>
      <c r="X22" s="72"/>
      <c r="Y22" s="73"/>
      <c r="Z22" s="74"/>
    </row>
    <row r="23" spans="1:26" s="26" customFormat="1" ht="13.5" customHeight="1">
      <c r="A23" s="62">
        <v>5</v>
      </c>
      <c r="B23" s="13" t="s">
        <v>167</v>
      </c>
      <c r="C23" s="19"/>
      <c r="D23" s="20" t="str">
        <f>[86]결승기록지!$E$11</f>
        <v>경기체육고</v>
      </c>
      <c r="E23" s="21" t="str">
        <f>[86]결승기록지!$F$11</f>
        <v>3:22.15</v>
      </c>
      <c r="F23" s="19"/>
      <c r="G23" s="20" t="str">
        <f>[86]결승기록지!$E$12</f>
        <v>충남체육고</v>
      </c>
      <c r="H23" s="21" t="str">
        <f>[86]결승기록지!$F$12</f>
        <v>3:23.29</v>
      </c>
      <c r="I23" s="19"/>
      <c r="J23" s="20" t="str">
        <f>[86]결승기록지!$E$13</f>
        <v>은행고</v>
      </c>
      <c r="K23" s="21" t="str">
        <f>[86]결승기록지!$F$13</f>
        <v>3:26.98</v>
      </c>
      <c r="L23" s="19"/>
      <c r="M23" s="20" t="str">
        <f>[86]결승기록지!$E$14</f>
        <v>김포제일공업고</v>
      </c>
      <c r="N23" s="21" t="str">
        <f>[86]결승기록지!$F$14</f>
        <v>3:29.58</v>
      </c>
      <c r="O23" s="19"/>
      <c r="P23" s="20" t="str">
        <f>[86]결승기록지!$E$15</f>
        <v>충북체육고</v>
      </c>
      <c r="Q23" s="21" t="str">
        <f>[86]결승기록지!$F$15</f>
        <v>3:37.14</v>
      </c>
      <c r="R23" s="19"/>
      <c r="S23" s="20"/>
      <c r="T23" s="21"/>
      <c r="U23" s="19"/>
      <c r="V23" s="20"/>
      <c r="W23" s="21"/>
      <c r="X23" s="19"/>
      <c r="Y23" s="20"/>
      <c r="Z23" s="21"/>
    </row>
    <row r="24" spans="1:26" s="26" customFormat="1" ht="13.5" customHeight="1">
      <c r="A24" s="62"/>
      <c r="B24" s="12"/>
      <c r="C24" s="72" t="str">
        <f>[86]결승기록지!$C$11</f>
        <v>이예찬 이재형 신현서 손지원</v>
      </c>
      <c r="D24" s="73"/>
      <c r="E24" s="74"/>
      <c r="F24" s="72" t="str">
        <f>[86]결승기록지!$C$12</f>
        <v>윤겸재 유길상 백광열 정윤성</v>
      </c>
      <c r="G24" s="73"/>
      <c r="H24" s="74"/>
      <c r="I24" s="72" t="str">
        <f>[86]결승기록지!$C$13</f>
        <v>정지원 정안성 주윤혁 변정현</v>
      </c>
      <c r="J24" s="73"/>
      <c r="K24" s="74"/>
      <c r="L24" s="72" t="str">
        <f>[86]결승기록지!$C$14</f>
        <v>이동인 이재원 안희성 노다원</v>
      </c>
      <c r="M24" s="73"/>
      <c r="N24" s="74"/>
      <c r="O24" s="72" t="str">
        <f>[86]결승기록지!$C$15</f>
        <v>김진우 김영훈 이덕하 이기성</v>
      </c>
      <c r="P24" s="73"/>
      <c r="Q24" s="74"/>
      <c r="R24" s="72"/>
      <c r="S24" s="73"/>
      <c r="T24" s="74"/>
      <c r="U24" s="72"/>
      <c r="V24" s="73"/>
      <c r="W24" s="74"/>
      <c r="X24" s="72"/>
      <c r="Y24" s="73"/>
      <c r="Z24" s="74"/>
    </row>
    <row r="25" spans="1:26" s="26" customFormat="1" ht="7.5" customHeight="1">
      <c r="A25" s="40"/>
      <c r="B25" s="1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s="9" customFormat="1">
      <c r="A26" s="47"/>
      <c r="B26" s="65" t="s">
        <v>168</v>
      </c>
      <c r="C26" s="65"/>
      <c r="D26" s="10"/>
      <c r="E26" s="10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10"/>
      <c r="U26" s="10"/>
      <c r="V26" s="10"/>
      <c r="W26" s="10"/>
      <c r="X26" s="10"/>
      <c r="Y26" s="10" t="s">
        <v>169</v>
      </c>
      <c r="Z26" s="10"/>
    </row>
    <row r="27" spans="1:26" ht="9.75" customHeight="1">
      <c r="A27" s="4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B28" s="7" t="s">
        <v>7</v>
      </c>
      <c r="C28" s="2"/>
      <c r="D28" s="3" t="s">
        <v>53</v>
      </c>
      <c r="E28" s="4"/>
      <c r="F28" s="2"/>
      <c r="G28" s="3" t="s">
        <v>11</v>
      </c>
      <c r="H28" s="4"/>
      <c r="I28" s="2"/>
      <c r="J28" s="3" t="s">
        <v>0</v>
      </c>
      <c r="K28" s="4"/>
      <c r="L28" s="2"/>
      <c r="M28" s="3" t="s">
        <v>170</v>
      </c>
      <c r="N28" s="4"/>
      <c r="O28" s="2"/>
      <c r="P28" s="3" t="s">
        <v>2</v>
      </c>
      <c r="Q28" s="4"/>
      <c r="R28" s="2"/>
      <c r="S28" s="3" t="s">
        <v>3</v>
      </c>
      <c r="T28" s="4"/>
      <c r="U28" s="2"/>
      <c r="V28" s="3" t="s">
        <v>4</v>
      </c>
      <c r="W28" s="4"/>
      <c r="X28" s="2"/>
      <c r="Y28" s="3" t="s">
        <v>9</v>
      </c>
      <c r="Z28" s="4"/>
    </row>
    <row r="29" spans="1:26" ht="14.25" thickBot="1">
      <c r="A29" s="36"/>
      <c r="B29" s="6" t="s">
        <v>54</v>
      </c>
      <c r="C29" s="5" t="s">
        <v>89</v>
      </c>
      <c r="D29" s="5" t="s">
        <v>10</v>
      </c>
      <c r="E29" s="5" t="s">
        <v>6</v>
      </c>
      <c r="F29" s="5" t="s">
        <v>5</v>
      </c>
      <c r="G29" s="5" t="s">
        <v>10</v>
      </c>
      <c r="H29" s="5" t="s">
        <v>6</v>
      </c>
      <c r="I29" s="5" t="s">
        <v>5</v>
      </c>
      <c r="J29" s="5" t="s">
        <v>150</v>
      </c>
      <c r="K29" s="5" t="s">
        <v>6</v>
      </c>
      <c r="L29" s="5" t="s">
        <v>5</v>
      </c>
      <c r="M29" s="5" t="s">
        <v>10</v>
      </c>
      <c r="N29" s="5" t="s">
        <v>6</v>
      </c>
      <c r="O29" s="5" t="s">
        <v>89</v>
      </c>
      <c r="P29" s="5" t="s">
        <v>150</v>
      </c>
      <c r="Q29" s="5" t="s">
        <v>6</v>
      </c>
      <c r="R29" s="5" t="s">
        <v>5</v>
      </c>
      <c r="S29" s="5" t="s">
        <v>150</v>
      </c>
      <c r="T29" s="5" t="s">
        <v>86</v>
      </c>
      <c r="U29" s="5" t="s">
        <v>5</v>
      </c>
      <c r="V29" s="5" t="s">
        <v>10</v>
      </c>
      <c r="W29" s="5" t="s">
        <v>6</v>
      </c>
      <c r="X29" s="5" t="s">
        <v>5</v>
      </c>
      <c r="Y29" s="5" t="s">
        <v>150</v>
      </c>
      <c r="Z29" s="5" t="s">
        <v>6</v>
      </c>
    </row>
    <row r="30" spans="1:26" s="26" customFormat="1" ht="13.5" customHeight="1" thickTop="1">
      <c r="A30" s="62">
        <v>2</v>
      </c>
      <c r="B30" s="13" t="s">
        <v>13</v>
      </c>
      <c r="C30" s="19" t="str">
        <f>[87]결승기록지!$C$11</f>
        <v>김한송</v>
      </c>
      <c r="D30" s="20" t="str">
        <f>[87]결승기록지!$E$11</f>
        <v>태원고</v>
      </c>
      <c r="E30" s="21" t="str">
        <f>[87]결승기록지!$F$11</f>
        <v>12.85</v>
      </c>
      <c r="F30" s="19"/>
      <c r="G30" s="20"/>
      <c r="H30" s="21"/>
      <c r="I30" s="19"/>
      <c r="J30" s="20"/>
      <c r="K30" s="21"/>
      <c r="L30" s="19"/>
      <c r="M30" s="20"/>
      <c r="N30" s="21"/>
      <c r="O30" s="19"/>
      <c r="P30" s="20"/>
      <c r="Q30" s="21"/>
      <c r="R30" s="19"/>
      <c r="S30" s="20"/>
      <c r="T30" s="21"/>
      <c r="U30" s="19"/>
      <c r="V30" s="20"/>
      <c r="W30" s="21"/>
      <c r="X30" s="19"/>
      <c r="Y30" s="20"/>
      <c r="Z30" s="21"/>
    </row>
    <row r="31" spans="1:26" s="26" customFormat="1" ht="13.5" customHeight="1">
      <c r="A31" s="62"/>
      <c r="B31" s="116" t="s">
        <v>171</v>
      </c>
      <c r="C31" s="117"/>
      <c r="D31" s="118" t="str">
        <f>[87]결승기록지!$G$8</f>
        <v>0.3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20"/>
    </row>
    <row r="32" spans="1:26" s="87" customFormat="1" ht="6" customHeight="1">
      <c r="A32" s="33"/>
      <c r="B32" s="57"/>
      <c r="C32" s="70" t="s">
        <v>172</v>
      </c>
      <c r="D32" s="71"/>
      <c r="E32" s="71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6"/>
    </row>
    <row r="33" spans="1:26" s="26" customFormat="1" ht="13.5" customHeight="1">
      <c r="A33" s="62">
        <v>3</v>
      </c>
      <c r="B33" s="13" t="s">
        <v>173</v>
      </c>
      <c r="C33" s="121" t="s">
        <v>174</v>
      </c>
      <c r="D33" s="122" t="s">
        <v>175</v>
      </c>
      <c r="E33" s="123" t="s">
        <v>174</v>
      </c>
      <c r="F33" s="19"/>
      <c r="G33" s="20"/>
      <c r="H33" s="21"/>
      <c r="I33" s="19"/>
      <c r="J33" s="20"/>
      <c r="K33" s="21"/>
      <c r="L33" s="19"/>
      <c r="M33" s="20"/>
      <c r="N33" s="21"/>
      <c r="O33" s="19"/>
      <c r="P33" s="20"/>
      <c r="Q33" s="21"/>
      <c r="R33" s="19"/>
      <c r="S33" s="20"/>
      <c r="T33" s="21"/>
      <c r="U33" s="19"/>
      <c r="V33" s="20"/>
      <c r="W33" s="21"/>
      <c r="X33" s="19"/>
      <c r="Y33" s="20"/>
      <c r="Z33" s="21"/>
    </row>
    <row r="34" spans="1:26" s="26" customFormat="1" ht="13.5" customHeight="1">
      <c r="A34" s="62"/>
      <c r="B34" s="12" t="s">
        <v>176</v>
      </c>
      <c r="C34" s="22"/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4"/>
    </row>
    <row r="35" spans="1:26" s="26" customFormat="1" ht="13.5" customHeight="1">
      <c r="A35" s="40">
        <v>4</v>
      </c>
      <c r="B35" s="14" t="s">
        <v>177</v>
      </c>
      <c r="C35" s="19" t="str">
        <f>[88]결승기록지!$C$11</f>
        <v>이서빈</v>
      </c>
      <c r="D35" s="20" t="str">
        <f>[88]결승기록지!$E$11</f>
        <v>충현고</v>
      </c>
      <c r="E35" s="21" t="str">
        <f>[88]결승기록지!$F$11</f>
        <v>2:16.87</v>
      </c>
      <c r="F35" s="19" t="str">
        <f>[88]결승기록지!$C$12</f>
        <v>조현지</v>
      </c>
      <c r="G35" s="20" t="str">
        <f>[88]결승기록지!$E$12</f>
        <v>경북성남여자고</v>
      </c>
      <c r="H35" s="21" t="str">
        <f>[88]결승기록지!$F$12</f>
        <v>2:18.04</v>
      </c>
      <c r="I35" s="19" t="str">
        <f>[88]결승기록지!$C$13</f>
        <v>문효임</v>
      </c>
      <c r="J35" s="20" t="str">
        <f>[88]결승기록지!$E$13</f>
        <v>거제제일고</v>
      </c>
      <c r="K35" s="21" t="str">
        <f>[88]결승기록지!$F$13</f>
        <v>2:38.77</v>
      </c>
      <c r="L35" s="19"/>
      <c r="M35" s="20"/>
      <c r="N35" s="21"/>
      <c r="O35" s="19"/>
      <c r="P35" s="20"/>
      <c r="Q35" s="21"/>
      <c r="R35" s="19"/>
      <c r="S35" s="20"/>
      <c r="T35" s="21"/>
      <c r="U35" s="19"/>
      <c r="V35" s="20"/>
      <c r="W35" s="21"/>
      <c r="X35" s="19"/>
      <c r="Y35" s="20"/>
      <c r="Z35" s="21"/>
    </row>
    <row r="36" spans="1:26" s="26" customFormat="1" ht="13.5" customHeight="1">
      <c r="A36" s="40">
        <v>2</v>
      </c>
      <c r="B36" s="14" t="s">
        <v>178</v>
      </c>
      <c r="C36" s="19" t="str">
        <f>[89]결승기록지!$C$11</f>
        <v>이서빈</v>
      </c>
      <c r="D36" s="20" t="str">
        <f>[89]결승기록지!$E$11</f>
        <v>충현고</v>
      </c>
      <c r="E36" s="21" t="str">
        <f>[89]결승기록지!$F$11</f>
        <v>4:42.88</v>
      </c>
      <c r="F36" s="19" t="str">
        <f>[89]결승기록지!$C$12</f>
        <v>조현지</v>
      </c>
      <c r="G36" s="20" t="str">
        <f>[89]결승기록지!$E$12</f>
        <v>경북성남여자고</v>
      </c>
      <c r="H36" s="21" t="str">
        <f>[89]결승기록지!$F$12</f>
        <v>4:43.57</v>
      </c>
      <c r="I36" s="19" t="str">
        <f>[89]결승기록지!$C$13</f>
        <v>심하영</v>
      </c>
      <c r="J36" s="20" t="str">
        <f>[89]결승기록지!$E$13</f>
        <v>충북체육고</v>
      </c>
      <c r="K36" s="21" t="str">
        <f>[89]결승기록지!$F$13</f>
        <v>4:48.36</v>
      </c>
      <c r="L36" s="19" t="str">
        <f>[89]결승기록지!$C$14</f>
        <v>문효임</v>
      </c>
      <c r="M36" s="20" t="str">
        <f>[89]결승기록지!$E$14</f>
        <v>거제제일고</v>
      </c>
      <c r="N36" s="21" t="str">
        <f>[89]결승기록지!$F$14</f>
        <v>5:50.41</v>
      </c>
      <c r="O36" s="19"/>
      <c r="P36" s="20"/>
      <c r="Q36" s="21"/>
      <c r="R36" s="19"/>
      <c r="S36" s="20"/>
      <c r="T36" s="21"/>
      <c r="U36" s="19"/>
      <c r="V36" s="20"/>
      <c r="W36" s="21"/>
      <c r="X36" s="19"/>
      <c r="Y36" s="20"/>
      <c r="Z36" s="21"/>
    </row>
    <row r="37" spans="1:26" s="26" customFormat="1" ht="13.5" customHeight="1">
      <c r="A37" s="40">
        <v>3</v>
      </c>
      <c r="B37" s="14" t="s">
        <v>179</v>
      </c>
      <c r="C37" s="121" t="s">
        <v>174</v>
      </c>
      <c r="D37" s="122" t="s">
        <v>180</v>
      </c>
      <c r="E37" s="123" t="s">
        <v>174</v>
      </c>
      <c r="F37" s="19"/>
      <c r="G37" s="20"/>
      <c r="H37" s="21"/>
      <c r="I37" s="19"/>
      <c r="J37" s="20"/>
      <c r="K37" s="21"/>
      <c r="L37" s="19"/>
      <c r="M37" s="20"/>
      <c r="N37" s="21"/>
      <c r="O37" s="19"/>
      <c r="P37" s="20"/>
      <c r="Q37" s="21"/>
      <c r="R37" s="19"/>
      <c r="S37" s="20"/>
      <c r="T37" s="21"/>
      <c r="U37" s="19"/>
      <c r="V37" s="20"/>
      <c r="W37" s="21"/>
      <c r="X37" s="19"/>
      <c r="Y37" s="20"/>
      <c r="Z37" s="21"/>
    </row>
    <row r="38" spans="1:26" s="26" customFormat="1" ht="13.5" customHeight="1">
      <c r="A38" s="40">
        <v>4</v>
      </c>
      <c r="B38" s="39" t="s">
        <v>141</v>
      </c>
      <c r="C38" s="28" t="str">
        <f>[90]창!$C$11</f>
        <v>최가희</v>
      </c>
      <c r="D38" s="29" t="str">
        <f>[90]창!$E$11</f>
        <v>강원체육고</v>
      </c>
      <c r="E38" s="30" t="str">
        <f>[90]창!$F$11</f>
        <v>35.35</v>
      </c>
      <c r="F38" s="28"/>
      <c r="G38" s="29"/>
      <c r="H38" s="30"/>
      <c r="I38" s="28"/>
      <c r="J38" s="29"/>
      <c r="K38" s="30"/>
      <c r="L38" s="28"/>
      <c r="M38" s="29"/>
      <c r="N38" s="30"/>
      <c r="O38" s="28"/>
      <c r="P38" s="29"/>
      <c r="Q38" s="30"/>
      <c r="R38" s="28"/>
      <c r="S38" s="29"/>
      <c r="T38" s="38"/>
      <c r="U38" s="28"/>
      <c r="V38" s="29"/>
      <c r="W38" s="38"/>
      <c r="X38" s="28"/>
      <c r="Y38" s="29"/>
      <c r="Z38" s="38"/>
    </row>
    <row r="39" spans="1:26" s="87" customFormat="1" ht="6" customHeight="1">
      <c r="A39" s="33"/>
      <c r="B39" s="57"/>
      <c r="C39" s="70" t="s">
        <v>181</v>
      </c>
      <c r="D39" s="71"/>
      <c r="E39" s="71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6"/>
    </row>
    <row r="40" spans="1:26" s="26" customFormat="1" ht="13.5" customHeight="1">
      <c r="A40" s="62">
        <v>4</v>
      </c>
      <c r="B40" s="13" t="s">
        <v>182</v>
      </c>
      <c r="C40" s="121" t="s">
        <v>174</v>
      </c>
      <c r="D40" s="122" t="s">
        <v>183</v>
      </c>
      <c r="E40" s="123" t="s">
        <v>184</v>
      </c>
      <c r="F40" s="19"/>
      <c r="G40" s="20"/>
      <c r="H40" s="21"/>
      <c r="I40" s="19"/>
      <c r="J40" s="20"/>
      <c r="K40" s="21"/>
      <c r="L40" s="19"/>
      <c r="M40" s="20"/>
      <c r="N40" s="21"/>
      <c r="O40" s="19"/>
      <c r="P40" s="20"/>
      <c r="Q40" s="21"/>
      <c r="R40" s="19"/>
      <c r="S40" s="20"/>
      <c r="T40" s="21"/>
      <c r="U40" s="19"/>
      <c r="V40" s="20"/>
      <c r="W40" s="21"/>
      <c r="X40" s="19"/>
      <c r="Y40" s="20"/>
      <c r="Z40" s="21"/>
    </row>
    <row r="41" spans="1:26" s="26" customFormat="1" ht="13.5" customHeight="1">
      <c r="A41" s="62"/>
      <c r="B41" s="12"/>
      <c r="C41" s="124" t="s">
        <v>185</v>
      </c>
      <c r="D41" s="73"/>
      <c r="E41" s="74"/>
      <c r="F41" s="72"/>
      <c r="G41" s="73"/>
      <c r="H41" s="74"/>
      <c r="I41" s="72"/>
      <c r="J41" s="73"/>
      <c r="K41" s="74"/>
      <c r="L41" s="72"/>
      <c r="M41" s="73"/>
      <c r="N41" s="74"/>
      <c r="O41" s="72"/>
      <c r="P41" s="73"/>
      <c r="Q41" s="74"/>
      <c r="R41" s="72"/>
      <c r="S41" s="73"/>
      <c r="T41" s="74"/>
      <c r="U41" s="72"/>
      <c r="V41" s="73"/>
      <c r="W41" s="74"/>
      <c r="X41" s="72"/>
      <c r="Y41" s="73"/>
      <c r="Z41" s="74"/>
    </row>
    <row r="42" spans="1:26" s="26" customFormat="1" ht="13.5" customHeight="1">
      <c r="A42" s="62">
        <v>5</v>
      </c>
      <c r="B42" s="13" t="s">
        <v>186</v>
      </c>
      <c r="C42" s="19"/>
      <c r="D42" s="20" t="str">
        <f>[91]결승기록지!$E$11</f>
        <v>경기체육고</v>
      </c>
      <c r="E42" s="21" t="str">
        <f>[91]결승기록지!$F$11</f>
        <v>4:09.89</v>
      </c>
      <c r="F42" s="19"/>
      <c r="G42" s="20" t="str">
        <f>[91]결승기록지!$E$12</f>
        <v>충북체육고</v>
      </c>
      <c r="H42" s="21" t="str">
        <f>[91]결승기록지!$F$12</f>
        <v>4:24.35</v>
      </c>
      <c r="I42" s="19"/>
      <c r="J42" s="20"/>
      <c r="K42" s="21"/>
      <c r="L42" s="19"/>
      <c r="M42" s="20"/>
      <c r="N42" s="21"/>
      <c r="O42" s="19"/>
      <c r="P42" s="20"/>
      <c r="Q42" s="21"/>
      <c r="R42" s="19"/>
      <c r="S42" s="20"/>
      <c r="T42" s="21"/>
      <c r="U42" s="19"/>
      <c r="V42" s="20"/>
      <c r="W42" s="21"/>
      <c r="X42" s="19"/>
      <c r="Y42" s="20"/>
      <c r="Z42" s="21"/>
    </row>
    <row r="43" spans="1:26" s="26" customFormat="1" ht="13.5" customHeight="1">
      <c r="A43" s="62"/>
      <c r="B43" s="57"/>
      <c r="C43" s="72" t="str">
        <f>[91]결승기록지!$C$11</f>
        <v>김민서 김민경 이채현 이지민</v>
      </c>
      <c r="D43" s="73"/>
      <c r="E43" s="74"/>
      <c r="F43" s="72" t="str">
        <f>[91]결승기록지!$C$12</f>
        <v>박은지 이유빈 안예원 심하영</v>
      </c>
      <c r="G43" s="73"/>
      <c r="H43" s="74"/>
      <c r="I43" s="72"/>
      <c r="J43" s="73"/>
      <c r="K43" s="74"/>
      <c r="L43" s="72"/>
      <c r="M43" s="73"/>
      <c r="N43" s="74"/>
      <c r="O43" s="72"/>
      <c r="P43" s="73"/>
      <c r="Q43" s="74"/>
      <c r="R43" s="72"/>
      <c r="S43" s="73"/>
      <c r="T43" s="74"/>
      <c r="U43" s="72"/>
      <c r="V43" s="73"/>
      <c r="W43" s="74"/>
      <c r="X43" s="72"/>
      <c r="Y43" s="73"/>
      <c r="Z43" s="74"/>
    </row>
    <row r="44" spans="1:26" s="87" customFormat="1" ht="13.5" customHeight="1">
      <c r="A44" s="36"/>
      <c r="B44" s="18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s="87" customFormat="1" ht="15.75" customHeight="1">
      <c r="A45" s="36"/>
      <c r="B45" s="11" t="s">
        <v>187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9" customFormat="1" ht="14.25" customHeight="1">
      <c r="A46" s="35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</row>
    <row r="47" spans="1:26" s="103" customFormat="1">
      <c r="A47" s="35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</sheetData>
  <mergeCells count="50">
    <mergeCell ref="X41:Z41"/>
    <mergeCell ref="A42:A43"/>
    <mergeCell ref="C43:E43"/>
    <mergeCell ref="F43:H43"/>
    <mergeCell ref="I43:K43"/>
    <mergeCell ref="L43:N43"/>
    <mergeCell ref="O43:Q43"/>
    <mergeCell ref="R43:T43"/>
    <mergeCell ref="U43:W43"/>
    <mergeCell ref="X43:Z43"/>
    <mergeCell ref="F41:H41"/>
    <mergeCell ref="I41:K41"/>
    <mergeCell ref="L41:N41"/>
    <mergeCell ref="O41:Q41"/>
    <mergeCell ref="R41:T41"/>
    <mergeCell ref="U41:W41"/>
    <mergeCell ref="A30:A31"/>
    <mergeCell ref="C32:E32"/>
    <mergeCell ref="A33:A34"/>
    <mergeCell ref="C39:E39"/>
    <mergeCell ref="A40:A41"/>
    <mergeCell ref="C41:E41"/>
    <mergeCell ref="O24:Q24"/>
    <mergeCell ref="R24:T24"/>
    <mergeCell ref="U24:W24"/>
    <mergeCell ref="X24:Z24"/>
    <mergeCell ref="B26:C26"/>
    <mergeCell ref="F26:S26"/>
    <mergeCell ref="L22:N22"/>
    <mergeCell ref="O22:Q22"/>
    <mergeCell ref="R22:T22"/>
    <mergeCell ref="U22:W22"/>
    <mergeCell ref="X22:Z22"/>
    <mergeCell ref="A23:A24"/>
    <mergeCell ref="C24:E24"/>
    <mergeCell ref="F24:H24"/>
    <mergeCell ref="I24:K24"/>
    <mergeCell ref="L24:N24"/>
    <mergeCell ref="A17:A18"/>
    <mergeCell ref="C20:E20"/>
    <mergeCell ref="A21:A22"/>
    <mergeCell ref="C22:E22"/>
    <mergeCell ref="F22:H22"/>
    <mergeCell ref="I22:K22"/>
    <mergeCell ref="E2:T2"/>
    <mergeCell ref="B3:C3"/>
    <mergeCell ref="F3:S3"/>
    <mergeCell ref="A7:A8"/>
    <mergeCell ref="A9:A10"/>
    <mergeCell ref="C16:E16"/>
  </mergeCells>
  <phoneticPr fontId="2" type="noConversion"/>
  <pageMargins left="0.35" right="0" top="0" bottom="0" header="0" footer="0"/>
  <pageSetup paperSize="9" scale="9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>
      <selection sqref="A1:H1"/>
    </sheetView>
  </sheetViews>
  <sheetFormatPr defaultRowHeight="13.5"/>
  <cols>
    <col min="1" max="1" width="5.33203125" style="152" customWidth="1"/>
    <col min="2" max="2" width="10.6640625" style="126" bestFit="1" customWidth="1"/>
    <col min="3" max="3" width="11.88671875" style="152" customWidth="1"/>
    <col min="4" max="4" width="11.5546875" style="152" customWidth="1"/>
    <col min="5" max="5" width="9.6640625" style="152" customWidth="1"/>
    <col min="6" max="6" width="15.77734375" style="152" customWidth="1"/>
    <col min="7" max="8" width="8.109375" style="152" customWidth="1"/>
    <col min="9" max="256" width="8.88671875" style="126"/>
    <col min="257" max="257" width="5.33203125" style="126" customWidth="1"/>
    <col min="258" max="258" width="8.88671875" style="126"/>
    <col min="259" max="259" width="8.88671875" style="126" customWidth="1"/>
    <col min="260" max="260" width="11.5546875" style="126" customWidth="1"/>
    <col min="261" max="261" width="9.6640625" style="126" customWidth="1"/>
    <col min="262" max="262" width="15.77734375" style="126" customWidth="1"/>
    <col min="263" max="264" width="8.109375" style="126" customWidth="1"/>
    <col min="265" max="512" width="8.88671875" style="126"/>
    <col min="513" max="513" width="5.33203125" style="126" customWidth="1"/>
    <col min="514" max="514" width="8.88671875" style="126"/>
    <col min="515" max="515" width="8.88671875" style="126" customWidth="1"/>
    <col min="516" max="516" width="11.5546875" style="126" customWidth="1"/>
    <col min="517" max="517" width="9.6640625" style="126" customWidth="1"/>
    <col min="518" max="518" width="15.77734375" style="126" customWidth="1"/>
    <col min="519" max="520" width="8.109375" style="126" customWidth="1"/>
    <col min="521" max="768" width="8.88671875" style="126"/>
    <col min="769" max="769" width="5.33203125" style="126" customWidth="1"/>
    <col min="770" max="770" width="8.88671875" style="126"/>
    <col min="771" max="771" width="8.88671875" style="126" customWidth="1"/>
    <col min="772" max="772" width="11.5546875" style="126" customWidth="1"/>
    <col min="773" max="773" width="9.6640625" style="126" customWidth="1"/>
    <col min="774" max="774" width="15.77734375" style="126" customWidth="1"/>
    <col min="775" max="776" width="8.109375" style="126" customWidth="1"/>
    <col min="777" max="1024" width="8.88671875" style="126"/>
    <col min="1025" max="1025" width="5.33203125" style="126" customWidth="1"/>
    <col min="1026" max="1026" width="8.88671875" style="126"/>
    <col min="1027" max="1027" width="8.88671875" style="126" customWidth="1"/>
    <col min="1028" max="1028" width="11.5546875" style="126" customWidth="1"/>
    <col min="1029" max="1029" width="9.6640625" style="126" customWidth="1"/>
    <col min="1030" max="1030" width="15.77734375" style="126" customWidth="1"/>
    <col min="1031" max="1032" width="8.109375" style="126" customWidth="1"/>
    <col min="1033" max="1280" width="8.88671875" style="126"/>
    <col min="1281" max="1281" width="5.33203125" style="126" customWidth="1"/>
    <col min="1282" max="1282" width="8.88671875" style="126"/>
    <col min="1283" max="1283" width="8.88671875" style="126" customWidth="1"/>
    <col min="1284" max="1284" width="11.5546875" style="126" customWidth="1"/>
    <col min="1285" max="1285" width="9.6640625" style="126" customWidth="1"/>
    <col min="1286" max="1286" width="15.77734375" style="126" customWidth="1"/>
    <col min="1287" max="1288" width="8.109375" style="126" customWidth="1"/>
    <col min="1289" max="1536" width="8.88671875" style="126"/>
    <col min="1537" max="1537" width="5.33203125" style="126" customWidth="1"/>
    <col min="1538" max="1538" width="8.88671875" style="126"/>
    <col min="1539" max="1539" width="8.88671875" style="126" customWidth="1"/>
    <col min="1540" max="1540" width="11.5546875" style="126" customWidth="1"/>
    <col min="1541" max="1541" width="9.6640625" style="126" customWidth="1"/>
    <col min="1542" max="1542" width="15.77734375" style="126" customWidth="1"/>
    <col min="1543" max="1544" width="8.109375" style="126" customWidth="1"/>
    <col min="1545" max="1792" width="8.88671875" style="126"/>
    <col min="1793" max="1793" width="5.33203125" style="126" customWidth="1"/>
    <col min="1794" max="1794" width="8.88671875" style="126"/>
    <col min="1795" max="1795" width="8.88671875" style="126" customWidth="1"/>
    <col min="1796" max="1796" width="11.5546875" style="126" customWidth="1"/>
    <col min="1797" max="1797" width="9.6640625" style="126" customWidth="1"/>
    <col min="1798" max="1798" width="15.77734375" style="126" customWidth="1"/>
    <col min="1799" max="1800" width="8.109375" style="126" customWidth="1"/>
    <col min="1801" max="2048" width="8.88671875" style="126"/>
    <col min="2049" max="2049" width="5.33203125" style="126" customWidth="1"/>
    <col min="2050" max="2050" width="8.88671875" style="126"/>
    <col min="2051" max="2051" width="8.88671875" style="126" customWidth="1"/>
    <col min="2052" max="2052" width="11.5546875" style="126" customWidth="1"/>
    <col min="2053" max="2053" width="9.6640625" style="126" customWidth="1"/>
    <col min="2054" max="2054" width="15.77734375" style="126" customWidth="1"/>
    <col min="2055" max="2056" width="8.109375" style="126" customWidth="1"/>
    <col min="2057" max="2304" width="8.88671875" style="126"/>
    <col min="2305" max="2305" width="5.33203125" style="126" customWidth="1"/>
    <col min="2306" max="2306" width="8.88671875" style="126"/>
    <col min="2307" max="2307" width="8.88671875" style="126" customWidth="1"/>
    <col min="2308" max="2308" width="11.5546875" style="126" customWidth="1"/>
    <col min="2309" max="2309" width="9.6640625" style="126" customWidth="1"/>
    <col min="2310" max="2310" width="15.77734375" style="126" customWidth="1"/>
    <col min="2311" max="2312" width="8.109375" style="126" customWidth="1"/>
    <col min="2313" max="2560" width="8.88671875" style="126"/>
    <col min="2561" max="2561" width="5.33203125" style="126" customWidth="1"/>
    <col min="2562" max="2562" width="8.88671875" style="126"/>
    <col min="2563" max="2563" width="8.88671875" style="126" customWidth="1"/>
    <col min="2564" max="2564" width="11.5546875" style="126" customWidth="1"/>
    <col min="2565" max="2565" width="9.6640625" style="126" customWidth="1"/>
    <col min="2566" max="2566" width="15.77734375" style="126" customWidth="1"/>
    <col min="2567" max="2568" width="8.109375" style="126" customWidth="1"/>
    <col min="2569" max="2816" width="8.88671875" style="126"/>
    <col min="2817" max="2817" width="5.33203125" style="126" customWidth="1"/>
    <col min="2818" max="2818" width="8.88671875" style="126"/>
    <col min="2819" max="2819" width="8.88671875" style="126" customWidth="1"/>
    <col min="2820" max="2820" width="11.5546875" style="126" customWidth="1"/>
    <col min="2821" max="2821" width="9.6640625" style="126" customWidth="1"/>
    <col min="2822" max="2822" width="15.77734375" style="126" customWidth="1"/>
    <col min="2823" max="2824" width="8.109375" style="126" customWidth="1"/>
    <col min="2825" max="3072" width="8.88671875" style="126"/>
    <col min="3073" max="3073" width="5.33203125" style="126" customWidth="1"/>
    <col min="3074" max="3074" width="8.88671875" style="126"/>
    <col min="3075" max="3075" width="8.88671875" style="126" customWidth="1"/>
    <col min="3076" max="3076" width="11.5546875" style="126" customWidth="1"/>
    <col min="3077" max="3077" width="9.6640625" style="126" customWidth="1"/>
    <col min="3078" max="3078" width="15.77734375" style="126" customWidth="1"/>
    <col min="3079" max="3080" width="8.109375" style="126" customWidth="1"/>
    <col min="3081" max="3328" width="8.88671875" style="126"/>
    <col min="3329" max="3329" width="5.33203125" style="126" customWidth="1"/>
    <col min="3330" max="3330" width="8.88671875" style="126"/>
    <col min="3331" max="3331" width="8.88671875" style="126" customWidth="1"/>
    <col min="3332" max="3332" width="11.5546875" style="126" customWidth="1"/>
    <col min="3333" max="3333" width="9.6640625" style="126" customWidth="1"/>
    <col min="3334" max="3334" width="15.77734375" style="126" customWidth="1"/>
    <col min="3335" max="3336" width="8.109375" style="126" customWidth="1"/>
    <col min="3337" max="3584" width="8.88671875" style="126"/>
    <col min="3585" max="3585" width="5.33203125" style="126" customWidth="1"/>
    <col min="3586" max="3586" width="8.88671875" style="126"/>
    <col min="3587" max="3587" width="8.88671875" style="126" customWidth="1"/>
    <col min="3588" max="3588" width="11.5546875" style="126" customWidth="1"/>
    <col min="3589" max="3589" width="9.6640625" style="126" customWidth="1"/>
    <col min="3590" max="3590" width="15.77734375" style="126" customWidth="1"/>
    <col min="3591" max="3592" width="8.109375" style="126" customWidth="1"/>
    <col min="3593" max="3840" width="8.88671875" style="126"/>
    <col min="3841" max="3841" width="5.33203125" style="126" customWidth="1"/>
    <col min="3842" max="3842" width="8.88671875" style="126"/>
    <col min="3843" max="3843" width="8.88671875" style="126" customWidth="1"/>
    <col min="3844" max="3844" width="11.5546875" style="126" customWidth="1"/>
    <col min="3845" max="3845" width="9.6640625" style="126" customWidth="1"/>
    <col min="3846" max="3846" width="15.77734375" style="126" customWidth="1"/>
    <col min="3847" max="3848" width="8.109375" style="126" customWidth="1"/>
    <col min="3849" max="4096" width="8.88671875" style="126"/>
    <col min="4097" max="4097" width="5.33203125" style="126" customWidth="1"/>
    <col min="4098" max="4098" width="8.88671875" style="126"/>
    <col min="4099" max="4099" width="8.88671875" style="126" customWidth="1"/>
    <col min="4100" max="4100" width="11.5546875" style="126" customWidth="1"/>
    <col min="4101" max="4101" width="9.6640625" style="126" customWidth="1"/>
    <col min="4102" max="4102" width="15.77734375" style="126" customWidth="1"/>
    <col min="4103" max="4104" width="8.109375" style="126" customWidth="1"/>
    <col min="4105" max="4352" width="8.88671875" style="126"/>
    <col min="4353" max="4353" width="5.33203125" style="126" customWidth="1"/>
    <col min="4354" max="4354" width="8.88671875" style="126"/>
    <col min="4355" max="4355" width="8.88671875" style="126" customWidth="1"/>
    <col min="4356" max="4356" width="11.5546875" style="126" customWidth="1"/>
    <col min="4357" max="4357" width="9.6640625" style="126" customWidth="1"/>
    <col min="4358" max="4358" width="15.77734375" style="126" customWidth="1"/>
    <col min="4359" max="4360" width="8.109375" style="126" customWidth="1"/>
    <col min="4361" max="4608" width="8.88671875" style="126"/>
    <col min="4609" max="4609" width="5.33203125" style="126" customWidth="1"/>
    <col min="4610" max="4610" width="8.88671875" style="126"/>
    <col min="4611" max="4611" width="8.88671875" style="126" customWidth="1"/>
    <col min="4612" max="4612" width="11.5546875" style="126" customWidth="1"/>
    <col min="4613" max="4613" width="9.6640625" style="126" customWidth="1"/>
    <col min="4614" max="4614" width="15.77734375" style="126" customWidth="1"/>
    <col min="4615" max="4616" width="8.109375" style="126" customWidth="1"/>
    <col min="4617" max="4864" width="8.88671875" style="126"/>
    <col min="4865" max="4865" width="5.33203125" style="126" customWidth="1"/>
    <col min="4866" max="4866" width="8.88671875" style="126"/>
    <col min="4867" max="4867" width="8.88671875" style="126" customWidth="1"/>
    <col min="4868" max="4868" width="11.5546875" style="126" customWidth="1"/>
    <col min="4869" max="4869" width="9.6640625" style="126" customWidth="1"/>
    <col min="4870" max="4870" width="15.77734375" style="126" customWidth="1"/>
    <col min="4871" max="4872" width="8.109375" style="126" customWidth="1"/>
    <col min="4873" max="5120" width="8.88671875" style="126"/>
    <col min="5121" max="5121" width="5.33203125" style="126" customWidth="1"/>
    <col min="5122" max="5122" width="8.88671875" style="126"/>
    <col min="5123" max="5123" width="8.88671875" style="126" customWidth="1"/>
    <col min="5124" max="5124" width="11.5546875" style="126" customWidth="1"/>
    <col min="5125" max="5125" width="9.6640625" style="126" customWidth="1"/>
    <col min="5126" max="5126" width="15.77734375" style="126" customWidth="1"/>
    <col min="5127" max="5128" width="8.109375" style="126" customWidth="1"/>
    <col min="5129" max="5376" width="8.88671875" style="126"/>
    <col min="5377" max="5377" width="5.33203125" style="126" customWidth="1"/>
    <col min="5378" max="5378" width="8.88671875" style="126"/>
    <col min="5379" max="5379" width="8.88671875" style="126" customWidth="1"/>
    <col min="5380" max="5380" width="11.5546875" style="126" customWidth="1"/>
    <col min="5381" max="5381" width="9.6640625" style="126" customWidth="1"/>
    <col min="5382" max="5382" width="15.77734375" style="126" customWidth="1"/>
    <col min="5383" max="5384" width="8.109375" style="126" customWidth="1"/>
    <col min="5385" max="5632" width="8.88671875" style="126"/>
    <col min="5633" max="5633" width="5.33203125" style="126" customWidth="1"/>
    <col min="5634" max="5634" width="8.88671875" style="126"/>
    <col min="5635" max="5635" width="8.88671875" style="126" customWidth="1"/>
    <col min="5636" max="5636" width="11.5546875" style="126" customWidth="1"/>
    <col min="5637" max="5637" width="9.6640625" style="126" customWidth="1"/>
    <col min="5638" max="5638" width="15.77734375" style="126" customWidth="1"/>
    <col min="5639" max="5640" width="8.109375" style="126" customWidth="1"/>
    <col min="5641" max="5888" width="8.88671875" style="126"/>
    <col min="5889" max="5889" width="5.33203125" style="126" customWidth="1"/>
    <col min="5890" max="5890" width="8.88671875" style="126"/>
    <col min="5891" max="5891" width="8.88671875" style="126" customWidth="1"/>
    <col min="5892" max="5892" width="11.5546875" style="126" customWidth="1"/>
    <col min="5893" max="5893" width="9.6640625" style="126" customWidth="1"/>
    <col min="5894" max="5894" width="15.77734375" style="126" customWidth="1"/>
    <col min="5895" max="5896" width="8.109375" style="126" customWidth="1"/>
    <col min="5897" max="6144" width="8.88671875" style="126"/>
    <col min="6145" max="6145" width="5.33203125" style="126" customWidth="1"/>
    <col min="6146" max="6146" width="8.88671875" style="126"/>
    <col min="6147" max="6147" width="8.88671875" style="126" customWidth="1"/>
    <col min="6148" max="6148" width="11.5546875" style="126" customWidth="1"/>
    <col min="6149" max="6149" width="9.6640625" style="126" customWidth="1"/>
    <col min="6150" max="6150" width="15.77734375" style="126" customWidth="1"/>
    <col min="6151" max="6152" width="8.109375" style="126" customWidth="1"/>
    <col min="6153" max="6400" width="8.88671875" style="126"/>
    <col min="6401" max="6401" width="5.33203125" style="126" customWidth="1"/>
    <col min="6402" max="6402" width="8.88671875" style="126"/>
    <col min="6403" max="6403" width="8.88671875" style="126" customWidth="1"/>
    <col min="6404" max="6404" width="11.5546875" style="126" customWidth="1"/>
    <col min="6405" max="6405" width="9.6640625" style="126" customWidth="1"/>
    <col min="6406" max="6406" width="15.77734375" style="126" customWidth="1"/>
    <col min="6407" max="6408" width="8.109375" style="126" customWidth="1"/>
    <col min="6409" max="6656" width="8.88671875" style="126"/>
    <col min="6657" max="6657" width="5.33203125" style="126" customWidth="1"/>
    <col min="6658" max="6658" width="8.88671875" style="126"/>
    <col min="6659" max="6659" width="8.88671875" style="126" customWidth="1"/>
    <col min="6660" max="6660" width="11.5546875" style="126" customWidth="1"/>
    <col min="6661" max="6661" width="9.6640625" style="126" customWidth="1"/>
    <col min="6662" max="6662" width="15.77734375" style="126" customWidth="1"/>
    <col min="6663" max="6664" width="8.109375" style="126" customWidth="1"/>
    <col min="6665" max="6912" width="8.88671875" style="126"/>
    <col min="6913" max="6913" width="5.33203125" style="126" customWidth="1"/>
    <col min="6914" max="6914" width="8.88671875" style="126"/>
    <col min="6915" max="6915" width="8.88671875" style="126" customWidth="1"/>
    <col min="6916" max="6916" width="11.5546875" style="126" customWidth="1"/>
    <col min="6917" max="6917" width="9.6640625" style="126" customWidth="1"/>
    <col min="6918" max="6918" width="15.77734375" style="126" customWidth="1"/>
    <col min="6919" max="6920" width="8.109375" style="126" customWidth="1"/>
    <col min="6921" max="7168" width="8.88671875" style="126"/>
    <col min="7169" max="7169" width="5.33203125" style="126" customWidth="1"/>
    <col min="7170" max="7170" width="8.88671875" style="126"/>
    <col min="7171" max="7171" width="8.88671875" style="126" customWidth="1"/>
    <col min="7172" max="7172" width="11.5546875" style="126" customWidth="1"/>
    <col min="7173" max="7173" width="9.6640625" style="126" customWidth="1"/>
    <col min="7174" max="7174" width="15.77734375" style="126" customWidth="1"/>
    <col min="7175" max="7176" width="8.109375" style="126" customWidth="1"/>
    <col min="7177" max="7424" width="8.88671875" style="126"/>
    <col min="7425" max="7425" width="5.33203125" style="126" customWidth="1"/>
    <col min="7426" max="7426" width="8.88671875" style="126"/>
    <col min="7427" max="7427" width="8.88671875" style="126" customWidth="1"/>
    <col min="7428" max="7428" width="11.5546875" style="126" customWidth="1"/>
    <col min="7429" max="7429" width="9.6640625" style="126" customWidth="1"/>
    <col min="7430" max="7430" width="15.77734375" style="126" customWidth="1"/>
    <col min="7431" max="7432" width="8.109375" style="126" customWidth="1"/>
    <col min="7433" max="7680" width="8.88671875" style="126"/>
    <col min="7681" max="7681" width="5.33203125" style="126" customWidth="1"/>
    <col min="7682" max="7682" width="8.88671875" style="126"/>
    <col min="7683" max="7683" width="8.88671875" style="126" customWidth="1"/>
    <col min="7684" max="7684" width="11.5546875" style="126" customWidth="1"/>
    <col min="7685" max="7685" width="9.6640625" style="126" customWidth="1"/>
    <col min="7686" max="7686" width="15.77734375" style="126" customWidth="1"/>
    <col min="7687" max="7688" width="8.109375" style="126" customWidth="1"/>
    <col min="7689" max="7936" width="8.88671875" style="126"/>
    <col min="7937" max="7937" width="5.33203125" style="126" customWidth="1"/>
    <col min="7938" max="7938" width="8.88671875" style="126"/>
    <col min="7939" max="7939" width="8.88671875" style="126" customWidth="1"/>
    <col min="7940" max="7940" width="11.5546875" style="126" customWidth="1"/>
    <col min="7941" max="7941" width="9.6640625" style="126" customWidth="1"/>
    <col min="7942" max="7942" width="15.77734375" style="126" customWidth="1"/>
    <col min="7943" max="7944" width="8.109375" style="126" customWidth="1"/>
    <col min="7945" max="8192" width="8.88671875" style="126"/>
    <col min="8193" max="8193" width="5.33203125" style="126" customWidth="1"/>
    <col min="8194" max="8194" width="8.88671875" style="126"/>
    <col min="8195" max="8195" width="8.88671875" style="126" customWidth="1"/>
    <col min="8196" max="8196" width="11.5546875" style="126" customWidth="1"/>
    <col min="8197" max="8197" width="9.6640625" style="126" customWidth="1"/>
    <col min="8198" max="8198" width="15.77734375" style="126" customWidth="1"/>
    <col min="8199" max="8200" width="8.109375" style="126" customWidth="1"/>
    <col min="8201" max="8448" width="8.88671875" style="126"/>
    <col min="8449" max="8449" width="5.33203125" style="126" customWidth="1"/>
    <col min="8450" max="8450" width="8.88671875" style="126"/>
    <col min="8451" max="8451" width="8.88671875" style="126" customWidth="1"/>
    <col min="8452" max="8452" width="11.5546875" style="126" customWidth="1"/>
    <col min="8453" max="8453" width="9.6640625" style="126" customWidth="1"/>
    <col min="8454" max="8454" width="15.77734375" style="126" customWidth="1"/>
    <col min="8455" max="8456" width="8.109375" style="126" customWidth="1"/>
    <col min="8457" max="8704" width="8.88671875" style="126"/>
    <col min="8705" max="8705" width="5.33203125" style="126" customWidth="1"/>
    <col min="8706" max="8706" width="8.88671875" style="126"/>
    <col min="8707" max="8707" width="8.88671875" style="126" customWidth="1"/>
    <col min="8708" max="8708" width="11.5546875" style="126" customWidth="1"/>
    <col min="8709" max="8709" width="9.6640625" style="126" customWidth="1"/>
    <col min="8710" max="8710" width="15.77734375" style="126" customWidth="1"/>
    <col min="8711" max="8712" width="8.109375" style="126" customWidth="1"/>
    <col min="8713" max="8960" width="8.88671875" style="126"/>
    <col min="8961" max="8961" width="5.33203125" style="126" customWidth="1"/>
    <col min="8962" max="8962" width="8.88671875" style="126"/>
    <col min="8963" max="8963" width="8.88671875" style="126" customWidth="1"/>
    <col min="8964" max="8964" width="11.5546875" style="126" customWidth="1"/>
    <col min="8965" max="8965" width="9.6640625" style="126" customWidth="1"/>
    <col min="8966" max="8966" width="15.77734375" style="126" customWidth="1"/>
    <col min="8967" max="8968" width="8.109375" style="126" customWidth="1"/>
    <col min="8969" max="9216" width="8.88671875" style="126"/>
    <col min="9217" max="9217" width="5.33203125" style="126" customWidth="1"/>
    <col min="9218" max="9218" width="8.88671875" style="126"/>
    <col min="9219" max="9219" width="8.88671875" style="126" customWidth="1"/>
    <col min="9220" max="9220" width="11.5546875" style="126" customWidth="1"/>
    <col min="9221" max="9221" width="9.6640625" style="126" customWidth="1"/>
    <col min="9222" max="9222" width="15.77734375" style="126" customWidth="1"/>
    <col min="9223" max="9224" width="8.109375" style="126" customWidth="1"/>
    <col min="9225" max="9472" width="8.88671875" style="126"/>
    <col min="9473" max="9473" width="5.33203125" style="126" customWidth="1"/>
    <col min="9474" max="9474" width="8.88671875" style="126"/>
    <col min="9475" max="9475" width="8.88671875" style="126" customWidth="1"/>
    <col min="9476" max="9476" width="11.5546875" style="126" customWidth="1"/>
    <col min="9477" max="9477" width="9.6640625" style="126" customWidth="1"/>
    <col min="9478" max="9478" width="15.77734375" style="126" customWidth="1"/>
    <col min="9479" max="9480" width="8.109375" style="126" customWidth="1"/>
    <col min="9481" max="9728" width="8.88671875" style="126"/>
    <col min="9729" max="9729" width="5.33203125" style="126" customWidth="1"/>
    <col min="9730" max="9730" width="8.88671875" style="126"/>
    <col min="9731" max="9731" width="8.88671875" style="126" customWidth="1"/>
    <col min="9732" max="9732" width="11.5546875" style="126" customWidth="1"/>
    <col min="9733" max="9733" width="9.6640625" style="126" customWidth="1"/>
    <col min="9734" max="9734" width="15.77734375" style="126" customWidth="1"/>
    <col min="9735" max="9736" width="8.109375" style="126" customWidth="1"/>
    <col min="9737" max="9984" width="8.88671875" style="126"/>
    <col min="9985" max="9985" width="5.33203125" style="126" customWidth="1"/>
    <col min="9986" max="9986" width="8.88671875" style="126"/>
    <col min="9987" max="9987" width="8.88671875" style="126" customWidth="1"/>
    <col min="9988" max="9988" width="11.5546875" style="126" customWidth="1"/>
    <col min="9989" max="9989" width="9.6640625" style="126" customWidth="1"/>
    <col min="9990" max="9990" width="15.77734375" style="126" customWidth="1"/>
    <col min="9991" max="9992" width="8.109375" style="126" customWidth="1"/>
    <col min="9993" max="10240" width="8.88671875" style="126"/>
    <col min="10241" max="10241" width="5.33203125" style="126" customWidth="1"/>
    <col min="10242" max="10242" width="8.88671875" style="126"/>
    <col min="10243" max="10243" width="8.88671875" style="126" customWidth="1"/>
    <col min="10244" max="10244" width="11.5546875" style="126" customWidth="1"/>
    <col min="10245" max="10245" width="9.6640625" style="126" customWidth="1"/>
    <col min="10246" max="10246" width="15.77734375" style="126" customWidth="1"/>
    <col min="10247" max="10248" width="8.109375" style="126" customWidth="1"/>
    <col min="10249" max="10496" width="8.88671875" style="126"/>
    <col min="10497" max="10497" width="5.33203125" style="126" customWidth="1"/>
    <col min="10498" max="10498" width="8.88671875" style="126"/>
    <col min="10499" max="10499" width="8.88671875" style="126" customWidth="1"/>
    <col min="10500" max="10500" width="11.5546875" style="126" customWidth="1"/>
    <col min="10501" max="10501" width="9.6640625" style="126" customWidth="1"/>
    <col min="10502" max="10502" width="15.77734375" style="126" customWidth="1"/>
    <col min="10503" max="10504" width="8.109375" style="126" customWidth="1"/>
    <col min="10505" max="10752" width="8.88671875" style="126"/>
    <col min="10753" max="10753" width="5.33203125" style="126" customWidth="1"/>
    <col min="10754" max="10754" width="8.88671875" style="126"/>
    <col min="10755" max="10755" width="8.88671875" style="126" customWidth="1"/>
    <col min="10756" max="10756" width="11.5546875" style="126" customWidth="1"/>
    <col min="10757" max="10757" width="9.6640625" style="126" customWidth="1"/>
    <col min="10758" max="10758" width="15.77734375" style="126" customWidth="1"/>
    <col min="10759" max="10760" width="8.109375" style="126" customWidth="1"/>
    <col min="10761" max="11008" width="8.88671875" style="126"/>
    <col min="11009" max="11009" width="5.33203125" style="126" customWidth="1"/>
    <col min="11010" max="11010" width="8.88671875" style="126"/>
    <col min="11011" max="11011" width="8.88671875" style="126" customWidth="1"/>
    <col min="11012" max="11012" width="11.5546875" style="126" customWidth="1"/>
    <col min="11013" max="11013" width="9.6640625" style="126" customWidth="1"/>
    <col min="11014" max="11014" width="15.77734375" style="126" customWidth="1"/>
    <col min="11015" max="11016" width="8.109375" style="126" customWidth="1"/>
    <col min="11017" max="11264" width="8.88671875" style="126"/>
    <col min="11265" max="11265" width="5.33203125" style="126" customWidth="1"/>
    <col min="11266" max="11266" width="8.88671875" style="126"/>
    <col min="11267" max="11267" width="8.88671875" style="126" customWidth="1"/>
    <col min="11268" max="11268" width="11.5546875" style="126" customWidth="1"/>
    <col min="11269" max="11269" width="9.6640625" style="126" customWidth="1"/>
    <col min="11270" max="11270" width="15.77734375" style="126" customWidth="1"/>
    <col min="11271" max="11272" width="8.109375" style="126" customWidth="1"/>
    <col min="11273" max="11520" width="8.88671875" style="126"/>
    <col min="11521" max="11521" width="5.33203125" style="126" customWidth="1"/>
    <col min="11522" max="11522" width="8.88671875" style="126"/>
    <col min="11523" max="11523" width="8.88671875" style="126" customWidth="1"/>
    <col min="11524" max="11524" width="11.5546875" style="126" customWidth="1"/>
    <col min="11525" max="11525" width="9.6640625" style="126" customWidth="1"/>
    <col min="11526" max="11526" width="15.77734375" style="126" customWidth="1"/>
    <col min="11527" max="11528" width="8.109375" style="126" customWidth="1"/>
    <col min="11529" max="11776" width="8.88671875" style="126"/>
    <col min="11777" max="11777" width="5.33203125" style="126" customWidth="1"/>
    <col min="11778" max="11778" width="8.88671875" style="126"/>
    <col min="11779" max="11779" width="8.88671875" style="126" customWidth="1"/>
    <col min="11780" max="11780" width="11.5546875" style="126" customWidth="1"/>
    <col min="11781" max="11781" width="9.6640625" style="126" customWidth="1"/>
    <col min="11782" max="11782" width="15.77734375" style="126" customWidth="1"/>
    <col min="11783" max="11784" width="8.109375" style="126" customWidth="1"/>
    <col min="11785" max="12032" width="8.88671875" style="126"/>
    <col min="12033" max="12033" width="5.33203125" style="126" customWidth="1"/>
    <col min="12034" max="12034" width="8.88671875" style="126"/>
    <col min="12035" max="12035" width="8.88671875" style="126" customWidth="1"/>
    <col min="12036" max="12036" width="11.5546875" style="126" customWidth="1"/>
    <col min="12037" max="12037" width="9.6640625" style="126" customWidth="1"/>
    <col min="12038" max="12038" width="15.77734375" style="126" customWidth="1"/>
    <col min="12039" max="12040" width="8.109375" style="126" customWidth="1"/>
    <col min="12041" max="12288" width="8.88671875" style="126"/>
    <col min="12289" max="12289" width="5.33203125" style="126" customWidth="1"/>
    <col min="12290" max="12290" width="8.88671875" style="126"/>
    <col min="12291" max="12291" width="8.88671875" style="126" customWidth="1"/>
    <col min="12292" max="12292" width="11.5546875" style="126" customWidth="1"/>
    <col min="12293" max="12293" width="9.6640625" style="126" customWidth="1"/>
    <col min="12294" max="12294" width="15.77734375" style="126" customWidth="1"/>
    <col min="12295" max="12296" width="8.109375" style="126" customWidth="1"/>
    <col min="12297" max="12544" width="8.88671875" style="126"/>
    <col min="12545" max="12545" width="5.33203125" style="126" customWidth="1"/>
    <col min="12546" max="12546" width="8.88671875" style="126"/>
    <col min="12547" max="12547" width="8.88671875" style="126" customWidth="1"/>
    <col min="12548" max="12548" width="11.5546875" style="126" customWidth="1"/>
    <col min="12549" max="12549" width="9.6640625" style="126" customWidth="1"/>
    <col min="12550" max="12550" width="15.77734375" style="126" customWidth="1"/>
    <col min="12551" max="12552" width="8.109375" style="126" customWidth="1"/>
    <col min="12553" max="12800" width="8.88671875" style="126"/>
    <col min="12801" max="12801" width="5.33203125" style="126" customWidth="1"/>
    <col min="12802" max="12802" width="8.88671875" style="126"/>
    <col min="12803" max="12803" width="8.88671875" style="126" customWidth="1"/>
    <col min="12804" max="12804" width="11.5546875" style="126" customWidth="1"/>
    <col min="12805" max="12805" width="9.6640625" style="126" customWidth="1"/>
    <col min="12806" max="12806" width="15.77734375" style="126" customWidth="1"/>
    <col min="12807" max="12808" width="8.109375" style="126" customWidth="1"/>
    <col min="12809" max="13056" width="8.88671875" style="126"/>
    <col min="13057" max="13057" width="5.33203125" style="126" customWidth="1"/>
    <col min="13058" max="13058" width="8.88671875" style="126"/>
    <col min="13059" max="13059" width="8.88671875" style="126" customWidth="1"/>
    <col min="13060" max="13060" width="11.5546875" style="126" customWidth="1"/>
    <col min="13061" max="13061" width="9.6640625" style="126" customWidth="1"/>
    <col min="13062" max="13062" width="15.77734375" style="126" customWidth="1"/>
    <col min="13063" max="13064" width="8.109375" style="126" customWidth="1"/>
    <col min="13065" max="13312" width="8.88671875" style="126"/>
    <col min="13313" max="13313" width="5.33203125" style="126" customWidth="1"/>
    <col min="13314" max="13314" width="8.88671875" style="126"/>
    <col min="13315" max="13315" width="8.88671875" style="126" customWidth="1"/>
    <col min="13316" max="13316" width="11.5546875" style="126" customWidth="1"/>
    <col min="13317" max="13317" width="9.6640625" style="126" customWidth="1"/>
    <col min="13318" max="13318" width="15.77734375" style="126" customWidth="1"/>
    <col min="13319" max="13320" width="8.109375" style="126" customWidth="1"/>
    <col min="13321" max="13568" width="8.88671875" style="126"/>
    <col min="13569" max="13569" width="5.33203125" style="126" customWidth="1"/>
    <col min="13570" max="13570" width="8.88671875" style="126"/>
    <col min="13571" max="13571" width="8.88671875" style="126" customWidth="1"/>
    <col min="13572" max="13572" width="11.5546875" style="126" customWidth="1"/>
    <col min="13573" max="13573" width="9.6640625" style="126" customWidth="1"/>
    <col min="13574" max="13574" width="15.77734375" style="126" customWidth="1"/>
    <col min="13575" max="13576" width="8.109375" style="126" customWidth="1"/>
    <col min="13577" max="13824" width="8.88671875" style="126"/>
    <col min="13825" max="13825" width="5.33203125" style="126" customWidth="1"/>
    <col min="13826" max="13826" width="8.88671875" style="126"/>
    <col min="13827" max="13827" width="8.88671875" style="126" customWidth="1"/>
    <col min="13828" max="13828" width="11.5546875" style="126" customWidth="1"/>
    <col min="13829" max="13829" width="9.6640625" style="126" customWidth="1"/>
    <col min="13830" max="13830" width="15.77734375" style="126" customWidth="1"/>
    <col min="13831" max="13832" width="8.109375" style="126" customWidth="1"/>
    <col min="13833" max="14080" width="8.88671875" style="126"/>
    <col min="14081" max="14081" width="5.33203125" style="126" customWidth="1"/>
    <col min="14082" max="14082" width="8.88671875" style="126"/>
    <col min="14083" max="14083" width="8.88671875" style="126" customWidth="1"/>
    <col min="14084" max="14084" width="11.5546875" style="126" customWidth="1"/>
    <col min="14085" max="14085" width="9.6640625" style="126" customWidth="1"/>
    <col min="14086" max="14086" width="15.77734375" style="126" customWidth="1"/>
    <col min="14087" max="14088" width="8.109375" style="126" customWidth="1"/>
    <col min="14089" max="14336" width="8.88671875" style="126"/>
    <col min="14337" max="14337" width="5.33203125" style="126" customWidth="1"/>
    <col min="14338" max="14338" width="8.88671875" style="126"/>
    <col min="14339" max="14339" width="8.88671875" style="126" customWidth="1"/>
    <col min="14340" max="14340" width="11.5546875" style="126" customWidth="1"/>
    <col min="14341" max="14341" width="9.6640625" style="126" customWidth="1"/>
    <col min="14342" max="14342" width="15.77734375" style="126" customWidth="1"/>
    <col min="14343" max="14344" width="8.109375" style="126" customWidth="1"/>
    <col min="14345" max="14592" width="8.88671875" style="126"/>
    <col min="14593" max="14593" width="5.33203125" style="126" customWidth="1"/>
    <col min="14594" max="14594" width="8.88671875" style="126"/>
    <col min="14595" max="14595" width="8.88671875" style="126" customWidth="1"/>
    <col min="14596" max="14596" width="11.5546875" style="126" customWidth="1"/>
    <col min="14597" max="14597" width="9.6640625" style="126" customWidth="1"/>
    <col min="14598" max="14598" width="15.77734375" style="126" customWidth="1"/>
    <col min="14599" max="14600" width="8.109375" style="126" customWidth="1"/>
    <col min="14601" max="14848" width="8.88671875" style="126"/>
    <col min="14849" max="14849" width="5.33203125" style="126" customWidth="1"/>
    <col min="14850" max="14850" width="8.88671875" style="126"/>
    <col min="14851" max="14851" width="8.88671875" style="126" customWidth="1"/>
    <col min="14852" max="14852" width="11.5546875" style="126" customWidth="1"/>
    <col min="14853" max="14853" width="9.6640625" style="126" customWidth="1"/>
    <col min="14854" max="14854" width="15.77734375" style="126" customWidth="1"/>
    <col min="14855" max="14856" width="8.109375" style="126" customWidth="1"/>
    <col min="14857" max="15104" width="8.88671875" style="126"/>
    <col min="15105" max="15105" width="5.33203125" style="126" customWidth="1"/>
    <col min="15106" max="15106" width="8.88671875" style="126"/>
    <col min="15107" max="15107" width="8.88671875" style="126" customWidth="1"/>
    <col min="15108" max="15108" width="11.5546875" style="126" customWidth="1"/>
    <col min="15109" max="15109" width="9.6640625" style="126" customWidth="1"/>
    <col min="15110" max="15110" width="15.77734375" style="126" customWidth="1"/>
    <col min="15111" max="15112" width="8.109375" style="126" customWidth="1"/>
    <col min="15113" max="15360" width="8.88671875" style="126"/>
    <col min="15361" max="15361" width="5.33203125" style="126" customWidth="1"/>
    <col min="15362" max="15362" width="8.88671875" style="126"/>
    <col min="15363" max="15363" width="8.88671875" style="126" customWidth="1"/>
    <col min="15364" max="15364" width="11.5546875" style="126" customWidth="1"/>
    <col min="15365" max="15365" width="9.6640625" style="126" customWidth="1"/>
    <col min="15366" max="15366" width="15.77734375" style="126" customWidth="1"/>
    <col min="15367" max="15368" width="8.109375" style="126" customWidth="1"/>
    <col min="15369" max="15616" width="8.88671875" style="126"/>
    <col min="15617" max="15617" width="5.33203125" style="126" customWidth="1"/>
    <col min="15618" max="15618" width="8.88671875" style="126"/>
    <col min="15619" max="15619" width="8.88671875" style="126" customWidth="1"/>
    <col min="15620" max="15620" width="11.5546875" style="126" customWidth="1"/>
    <col min="15621" max="15621" width="9.6640625" style="126" customWidth="1"/>
    <col min="15622" max="15622" width="15.77734375" style="126" customWidth="1"/>
    <col min="15623" max="15624" width="8.109375" style="126" customWidth="1"/>
    <col min="15625" max="15872" width="8.88671875" style="126"/>
    <col min="15873" max="15873" width="5.33203125" style="126" customWidth="1"/>
    <col min="15874" max="15874" width="8.88671875" style="126"/>
    <col min="15875" max="15875" width="8.88671875" style="126" customWidth="1"/>
    <col min="15876" max="15876" width="11.5546875" style="126" customWidth="1"/>
    <col min="15877" max="15877" width="9.6640625" style="126" customWidth="1"/>
    <col min="15878" max="15878" width="15.77734375" style="126" customWidth="1"/>
    <col min="15879" max="15880" width="8.109375" style="126" customWidth="1"/>
    <col min="15881" max="16128" width="8.88671875" style="126"/>
    <col min="16129" max="16129" width="5.33203125" style="126" customWidth="1"/>
    <col min="16130" max="16130" width="8.88671875" style="126"/>
    <col min="16131" max="16131" width="8.88671875" style="126" customWidth="1"/>
    <col min="16132" max="16132" width="11.5546875" style="126" customWidth="1"/>
    <col min="16133" max="16133" width="9.6640625" style="126" customWidth="1"/>
    <col min="16134" max="16134" width="15.77734375" style="126" customWidth="1"/>
    <col min="16135" max="16136" width="8.109375" style="126" customWidth="1"/>
    <col min="16137" max="16384" width="8.88671875" style="126"/>
  </cols>
  <sheetData>
    <row r="1" spans="1:8" ht="29.25" customHeight="1">
      <c r="A1" s="125" t="s">
        <v>188</v>
      </c>
      <c r="B1" s="125"/>
      <c r="C1" s="125"/>
      <c r="D1" s="125"/>
      <c r="E1" s="125"/>
      <c r="F1" s="125"/>
      <c r="G1" s="125"/>
      <c r="H1" s="125"/>
    </row>
    <row r="2" spans="1:8" ht="7.5" customHeight="1">
      <c r="A2" s="127"/>
      <c r="B2" s="127"/>
      <c r="C2" s="127"/>
      <c r="D2" s="127"/>
      <c r="E2" s="127"/>
      <c r="F2" s="127"/>
      <c r="G2" s="127"/>
      <c r="H2" s="127"/>
    </row>
    <row r="3" spans="1:8" ht="57.75" customHeight="1">
      <c r="A3" s="128" t="s">
        <v>189</v>
      </c>
      <c r="B3" s="128"/>
      <c r="C3" s="128"/>
      <c r="D3" s="128"/>
      <c r="E3" s="128"/>
      <c r="F3" s="128"/>
      <c r="G3" s="128"/>
      <c r="H3" s="128"/>
    </row>
    <row r="4" spans="1:8" ht="20.25" customHeight="1" thickBot="1">
      <c r="A4" s="129"/>
      <c r="B4" s="130"/>
      <c r="C4" s="129"/>
      <c r="D4" s="129"/>
      <c r="E4" s="129"/>
      <c r="F4" s="129"/>
      <c r="G4" s="129"/>
      <c r="H4" s="129"/>
    </row>
    <row r="5" spans="1:8" ht="30" customHeight="1">
      <c r="A5" s="131" t="s">
        <v>190</v>
      </c>
      <c r="B5" s="132" t="s">
        <v>191</v>
      </c>
      <c r="C5" s="133" t="s">
        <v>54</v>
      </c>
      <c r="D5" s="133" t="s">
        <v>192</v>
      </c>
      <c r="E5" s="133" t="s">
        <v>5</v>
      </c>
      <c r="F5" s="133" t="s">
        <v>193</v>
      </c>
      <c r="G5" s="133" t="s">
        <v>194</v>
      </c>
      <c r="H5" s="134" t="s">
        <v>195</v>
      </c>
    </row>
    <row r="6" spans="1:8" ht="30" customHeight="1">
      <c r="A6" s="135">
        <v>1</v>
      </c>
      <c r="B6" s="136" t="s">
        <v>196</v>
      </c>
      <c r="C6" s="137" t="s">
        <v>70</v>
      </c>
      <c r="D6" s="138" t="s">
        <v>197</v>
      </c>
      <c r="E6" s="139" t="s">
        <v>198</v>
      </c>
      <c r="F6" s="140" t="s">
        <v>199</v>
      </c>
      <c r="G6" s="141" t="s">
        <v>200</v>
      </c>
      <c r="H6" s="142" t="s">
        <v>201</v>
      </c>
    </row>
    <row r="7" spans="1:8" ht="30" customHeight="1">
      <c r="A7" s="135">
        <v>2</v>
      </c>
      <c r="B7" s="136" t="s">
        <v>202</v>
      </c>
      <c r="C7" s="137" t="s">
        <v>13</v>
      </c>
      <c r="D7" s="143" t="s">
        <v>203</v>
      </c>
      <c r="E7" s="140" t="s">
        <v>204</v>
      </c>
      <c r="F7" s="139" t="s">
        <v>205</v>
      </c>
      <c r="G7" s="141" t="s">
        <v>206</v>
      </c>
      <c r="H7" s="142" t="s">
        <v>207</v>
      </c>
    </row>
    <row r="8" spans="1:8" ht="30" customHeight="1">
      <c r="A8" s="135">
        <v>3</v>
      </c>
      <c r="B8" s="136" t="s">
        <v>208</v>
      </c>
      <c r="C8" s="140" t="s">
        <v>56</v>
      </c>
      <c r="D8" s="143" t="s">
        <v>209</v>
      </c>
      <c r="E8" s="140" t="s">
        <v>204</v>
      </c>
      <c r="F8" s="140" t="s">
        <v>205</v>
      </c>
      <c r="G8" s="141" t="s">
        <v>210</v>
      </c>
      <c r="H8" s="142" t="s">
        <v>207</v>
      </c>
    </row>
    <row r="9" spans="1:8" ht="30" customHeight="1" thickBot="1">
      <c r="A9" s="144">
        <v>4</v>
      </c>
      <c r="B9" s="145" t="s">
        <v>196</v>
      </c>
      <c r="C9" s="146" t="s">
        <v>56</v>
      </c>
      <c r="D9" s="147" t="s">
        <v>211</v>
      </c>
      <c r="E9" s="146" t="s">
        <v>212</v>
      </c>
      <c r="F9" s="146" t="s">
        <v>213</v>
      </c>
      <c r="G9" s="148" t="s">
        <v>214</v>
      </c>
      <c r="H9" s="149" t="s">
        <v>207</v>
      </c>
    </row>
    <row r="10" spans="1:8" ht="27" customHeight="1">
      <c r="A10" s="150"/>
      <c r="B10" s="151"/>
      <c r="C10" s="150"/>
      <c r="D10" s="150"/>
      <c r="E10" s="150"/>
      <c r="F10" s="150"/>
      <c r="G10" s="150"/>
      <c r="H10" s="150"/>
    </row>
    <row r="11" spans="1:8" ht="27" customHeight="1">
      <c r="A11" s="150"/>
      <c r="B11" s="151"/>
      <c r="C11" s="150"/>
      <c r="D11" s="150"/>
      <c r="E11" s="150"/>
      <c r="F11" s="150"/>
      <c r="G11" s="150"/>
      <c r="H11" s="150"/>
    </row>
    <row r="12" spans="1:8" ht="27" customHeight="1">
      <c r="A12" s="150"/>
      <c r="B12" s="151"/>
      <c r="C12" s="150"/>
      <c r="D12" s="150"/>
      <c r="E12" s="150"/>
      <c r="F12" s="150"/>
      <c r="G12" s="150"/>
      <c r="H12" s="150"/>
    </row>
    <row r="13" spans="1:8" ht="27" customHeight="1">
      <c r="A13" s="150"/>
      <c r="B13" s="151"/>
      <c r="C13" s="150"/>
      <c r="D13" s="150"/>
      <c r="E13" s="150"/>
      <c r="F13" s="150"/>
      <c r="G13" s="150"/>
      <c r="H13" s="150"/>
    </row>
    <row r="14" spans="1:8" ht="27" customHeight="1">
      <c r="A14" s="150"/>
      <c r="B14" s="151"/>
      <c r="C14" s="150"/>
      <c r="D14" s="150"/>
      <c r="E14" s="150"/>
      <c r="F14" s="150"/>
      <c r="G14" s="150"/>
      <c r="H14" s="150"/>
    </row>
    <row r="15" spans="1:8" ht="27" customHeight="1">
      <c r="A15" s="150"/>
      <c r="B15" s="151"/>
      <c r="C15" s="150"/>
      <c r="D15" s="150"/>
      <c r="E15" s="150"/>
      <c r="F15" s="150"/>
      <c r="G15" s="150"/>
      <c r="H15" s="150"/>
    </row>
    <row r="16" spans="1:8" ht="27" customHeight="1">
      <c r="A16" s="150"/>
      <c r="B16" s="151"/>
      <c r="C16" s="150"/>
      <c r="D16" s="150"/>
      <c r="E16" s="150"/>
      <c r="F16" s="150"/>
      <c r="G16" s="150"/>
      <c r="H16" s="150"/>
    </row>
    <row r="17" spans="1:8" ht="27" customHeight="1">
      <c r="A17" s="150"/>
      <c r="B17" s="151"/>
      <c r="C17" s="150"/>
      <c r="D17" s="150"/>
      <c r="E17" s="150"/>
      <c r="F17" s="150"/>
      <c r="G17" s="150"/>
      <c r="H17" s="150"/>
    </row>
    <row r="18" spans="1:8" ht="27" customHeight="1">
      <c r="A18" s="150"/>
      <c r="B18" s="151"/>
      <c r="C18" s="150"/>
      <c r="D18" s="150"/>
      <c r="E18" s="150"/>
      <c r="F18" s="150"/>
      <c r="G18" s="150"/>
      <c r="H18" s="150"/>
    </row>
    <row r="19" spans="1:8" ht="27" customHeight="1">
      <c r="A19" s="150"/>
      <c r="B19" s="151"/>
      <c r="C19" s="150"/>
      <c r="D19" s="150"/>
      <c r="E19" s="150"/>
      <c r="F19" s="150"/>
      <c r="G19" s="150"/>
      <c r="H19" s="150"/>
    </row>
    <row r="20" spans="1:8" ht="27" customHeight="1">
      <c r="A20" s="150"/>
      <c r="B20" s="151"/>
      <c r="C20" s="150"/>
      <c r="D20" s="150"/>
      <c r="E20" s="150"/>
      <c r="F20" s="150"/>
      <c r="G20" s="150"/>
      <c r="H20" s="150"/>
    </row>
    <row r="21" spans="1:8" ht="27" customHeight="1">
      <c r="A21" s="150"/>
      <c r="B21" s="151"/>
      <c r="C21" s="150"/>
      <c r="D21" s="150"/>
      <c r="E21" s="150"/>
      <c r="F21" s="150"/>
      <c r="G21" s="150"/>
      <c r="H21" s="150"/>
    </row>
    <row r="22" spans="1:8" ht="27" customHeight="1">
      <c r="A22" s="150"/>
      <c r="B22" s="151"/>
      <c r="C22" s="150"/>
      <c r="D22" s="150"/>
      <c r="E22" s="150"/>
      <c r="F22" s="150"/>
      <c r="G22" s="150"/>
      <c r="H22" s="150"/>
    </row>
    <row r="23" spans="1:8" ht="27" customHeight="1">
      <c r="A23" s="150"/>
      <c r="B23" s="151"/>
      <c r="C23" s="150"/>
      <c r="D23" s="150"/>
      <c r="E23" s="150"/>
      <c r="F23" s="150"/>
      <c r="G23" s="150"/>
      <c r="H23" s="150"/>
    </row>
    <row r="24" spans="1:8" ht="27" customHeight="1">
      <c r="A24" s="150"/>
      <c r="B24" s="151"/>
      <c r="C24" s="150"/>
      <c r="D24" s="150"/>
      <c r="E24" s="150"/>
      <c r="F24" s="150"/>
      <c r="G24" s="150"/>
      <c r="H24" s="150"/>
    </row>
    <row r="25" spans="1:8" ht="27" customHeight="1">
      <c r="A25" s="150"/>
      <c r="B25" s="151"/>
      <c r="C25" s="150"/>
      <c r="D25" s="150"/>
      <c r="E25" s="150"/>
      <c r="F25" s="150"/>
      <c r="G25" s="150"/>
      <c r="H25" s="150"/>
    </row>
    <row r="26" spans="1:8" ht="27" customHeight="1">
      <c r="A26" s="150"/>
      <c r="B26" s="151"/>
      <c r="C26" s="150"/>
      <c r="D26" s="150"/>
      <c r="E26" s="150"/>
      <c r="F26" s="150"/>
      <c r="G26" s="150"/>
      <c r="H26" s="150"/>
    </row>
    <row r="27" spans="1:8">
      <c r="A27" s="150"/>
      <c r="B27" s="151"/>
      <c r="C27" s="150"/>
      <c r="D27" s="150"/>
      <c r="E27" s="150"/>
      <c r="F27" s="150"/>
      <c r="G27" s="150"/>
      <c r="H27" s="150"/>
    </row>
    <row r="28" spans="1:8">
      <c r="A28" s="150"/>
      <c r="B28" s="151"/>
      <c r="C28" s="150"/>
      <c r="D28" s="150"/>
      <c r="E28" s="150"/>
      <c r="F28" s="150"/>
      <c r="G28" s="150"/>
      <c r="H28" s="150"/>
    </row>
    <row r="29" spans="1:8">
      <c r="A29" s="150"/>
      <c r="B29" s="151"/>
      <c r="C29" s="150"/>
      <c r="D29" s="150"/>
      <c r="E29" s="150"/>
      <c r="F29" s="150"/>
      <c r="G29" s="150"/>
      <c r="H29" s="150"/>
    </row>
    <row r="30" spans="1:8">
      <c r="A30" s="150"/>
      <c r="B30" s="151"/>
      <c r="C30" s="150"/>
      <c r="D30" s="150"/>
      <c r="E30" s="150"/>
      <c r="F30" s="150"/>
      <c r="G30" s="150"/>
      <c r="H30" s="150"/>
    </row>
    <row r="31" spans="1:8">
      <c r="A31" s="150"/>
      <c r="B31" s="151"/>
      <c r="C31" s="150"/>
      <c r="D31" s="150"/>
      <c r="E31" s="150"/>
      <c r="F31" s="150"/>
      <c r="G31" s="150"/>
      <c r="H31" s="150"/>
    </row>
    <row r="32" spans="1:8">
      <c r="A32" s="150"/>
      <c r="B32" s="151"/>
      <c r="C32" s="150"/>
      <c r="D32" s="150"/>
      <c r="E32" s="150"/>
      <c r="F32" s="150"/>
      <c r="G32" s="150"/>
      <c r="H32" s="150"/>
    </row>
    <row r="33" spans="1:8">
      <c r="A33" s="150"/>
      <c r="B33" s="151"/>
      <c r="C33" s="150"/>
      <c r="D33" s="150"/>
      <c r="E33" s="150"/>
      <c r="F33" s="150"/>
      <c r="G33" s="150"/>
      <c r="H33" s="150"/>
    </row>
    <row r="34" spans="1:8">
      <c r="A34" s="150"/>
      <c r="B34" s="151"/>
      <c r="C34" s="150"/>
      <c r="D34" s="150"/>
      <c r="E34" s="150"/>
      <c r="F34" s="150"/>
      <c r="G34" s="150"/>
      <c r="H34" s="150"/>
    </row>
    <row r="35" spans="1:8">
      <c r="A35" s="150"/>
      <c r="B35" s="151"/>
      <c r="C35" s="150"/>
      <c r="D35" s="150"/>
      <c r="E35" s="150"/>
      <c r="F35" s="150"/>
      <c r="G35" s="150"/>
      <c r="H35" s="150"/>
    </row>
    <row r="36" spans="1:8">
      <c r="A36" s="150"/>
      <c r="B36" s="151"/>
      <c r="C36" s="150"/>
      <c r="D36" s="150"/>
      <c r="E36" s="150"/>
      <c r="F36" s="150"/>
      <c r="G36" s="150"/>
      <c r="H36" s="150"/>
    </row>
    <row r="37" spans="1:8">
      <c r="A37" s="150"/>
      <c r="B37" s="151"/>
      <c r="C37" s="150"/>
      <c r="D37" s="150"/>
      <c r="E37" s="150"/>
      <c r="F37" s="150"/>
      <c r="G37" s="150"/>
      <c r="H37" s="150"/>
    </row>
    <row r="38" spans="1:8">
      <c r="A38" s="150"/>
      <c r="B38" s="151"/>
      <c r="C38" s="150"/>
      <c r="D38" s="150"/>
      <c r="E38" s="150"/>
      <c r="F38" s="150"/>
      <c r="G38" s="150"/>
      <c r="H38" s="150"/>
    </row>
    <row r="39" spans="1:8">
      <c r="A39" s="150"/>
      <c r="B39" s="151"/>
      <c r="C39" s="150"/>
      <c r="D39" s="150"/>
      <c r="E39" s="150"/>
      <c r="F39" s="150"/>
      <c r="G39" s="150"/>
      <c r="H39" s="150"/>
    </row>
    <row r="40" spans="1:8">
      <c r="A40" s="150"/>
      <c r="B40" s="151"/>
      <c r="C40" s="150"/>
      <c r="D40" s="150"/>
      <c r="E40" s="150"/>
      <c r="F40" s="150"/>
      <c r="G40" s="150"/>
      <c r="H40" s="150"/>
    </row>
    <row r="41" spans="1:8">
      <c r="A41" s="150"/>
      <c r="B41" s="151"/>
      <c r="C41" s="150"/>
      <c r="D41" s="150"/>
      <c r="E41" s="150"/>
      <c r="F41" s="150"/>
      <c r="G41" s="150"/>
      <c r="H41" s="150"/>
    </row>
    <row r="42" spans="1:8">
      <c r="A42" s="150"/>
      <c r="B42" s="151"/>
      <c r="C42" s="150"/>
      <c r="D42" s="150"/>
      <c r="E42" s="150"/>
      <c r="F42" s="150"/>
      <c r="G42" s="150"/>
      <c r="H42" s="150"/>
    </row>
    <row r="43" spans="1:8">
      <c r="A43" s="150"/>
      <c r="B43" s="151"/>
      <c r="C43" s="150"/>
      <c r="D43" s="150"/>
      <c r="E43" s="150"/>
      <c r="F43" s="150"/>
      <c r="G43" s="150"/>
      <c r="H43" s="150"/>
    </row>
    <row r="44" spans="1:8">
      <c r="A44" s="150"/>
      <c r="B44" s="151"/>
      <c r="C44" s="150"/>
      <c r="D44" s="150"/>
      <c r="E44" s="150"/>
      <c r="F44" s="150"/>
      <c r="G44" s="150"/>
      <c r="H44" s="150"/>
    </row>
    <row r="45" spans="1:8">
      <c r="A45" s="150"/>
      <c r="B45" s="151"/>
      <c r="C45" s="150"/>
      <c r="D45" s="150"/>
      <c r="E45" s="150"/>
      <c r="F45" s="150"/>
      <c r="G45" s="150"/>
      <c r="H45" s="150"/>
    </row>
    <row r="46" spans="1:8">
      <c r="A46" s="150"/>
      <c r="B46" s="151"/>
      <c r="C46" s="150"/>
      <c r="D46" s="150"/>
      <c r="E46" s="150"/>
      <c r="F46" s="150"/>
      <c r="G46" s="150"/>
      <c r="H46" s="150"/>
    </row>
    <row r="47" spans="1:8">
      <c r="A47" s="150"/>
      <c r="B47" s="151"/>
      <c r="C47" s="150"/>
      <c r="D47" s="150"/>
      <c r="E47" s="150"/>
      <c r="F47" s="150"/>
      <c r="G47" s="150"/>
      <c r="H47" s="150"/>
    </row>
    <row r="48" spans="1:8">
      <c r="A48" s="150"/>
      <c r="B48" s="151"/>
      <c r="C48" s="150"/>
      <c r="D48" s="150"/>
      <c r="E48" s="150"/>
      <c r="F48" s="150"/>
      <c r="G48" s="150"/>
      <c r="H48" s="150"/>
    </row>
  </sheetData>
  <mergeCells count="2">
    <mergeCell ref="A1:H1"/>
    <mergeCell ref="A3:H3"/>
  </mergeCells>
  <phoneticPr fontId="2" type="noConversion"/>
  <printOptions horizontalCentered="1"/>
  <pageMargins left="0.39370078740157483" right="0.39370078740157483" top="0.55118110236220474" bottom="0.43307086614173229" header="0.62992125984251968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34"/>
    </row>
    <row r="2" spans="1:29" s="9" customFormat="1" ht="55.5" customHeight="1" thickBot="1">
      <c r="A2" s="34"/>
      <c r="B2" s="10"/>
      <c r="C2" s="10"/>
      <c r="D2" s="10"/>
      <c r="E2" s="63" t="s">
        <v>47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49</v>
      </c>
      <c r="V2" s="31"/>
      <c r="W2" s="31"/>
      <c r="X2" s="31"/>
      <c r="Y2" s="31"/>
      <c r="Z2" s="31"/>
    </row>
    <row r="3" spans="1:29" s="9" customFormat="1" ht="14.25" thickTop="1">
      <c r="A3" s="35"/>
      <c r="B3" s="65" t="s">
        <v>235</v>
      </c>
      <c r="C3" s="65"/>
      <c r="D3" s="10"/>
      <c r="E3" s="10"/>
      <c r="F3" s="66" t="s">
        <v>52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7</v>
      </c>
      <c r="C5" s="2"/>
      <c r="D5" s="3" t="s">
        <v>53</v>
      </c>
      <c r="E5" s="4"/>
      <c r="F5" s="2"/>
      <c r="G5" s="3" t="s">
        <v>236</v>
      </c>
      <c r="H5" s="4"/>
      <c r="I5" s="2"/>
      <c r="J5" s="3" t="s">
        <v>0</v>
      </c>
      <c r="K5" s="4"/>
      <c r="L5" s="2"/>
      <c r="M5" s="3" t="s">
        <v>170</v>
      </c>
      <c r="N5" s="4"/>
      <c r="O5" s="2"/>
      <c r="P5" s="3" t="s">
        <v>237</v>
      </c>
      <c r="Q5" s="4"/>
      <c r="R5" s="2"/>
      <c r="S5" s="3" t="s">
        <v>3</v>
      </c>
      <c r="T5" s="4"/>
      <c r="U5" s="2"/>
      <c r="V5" s="3" t="s">
        <v>4</v>
      </c>
      <c r="W5" s="4"/>
      <c r="X5" s="2"/>
      <c r="Y5" s="3" t="s">
        <v>9</v>
      </c>
      <c r="Z5" s="4"/>
    </row>
    <row r="6" spans="1:29" ht="14.25" thickBot="1">
      <c r="A6" s="36"/>
      <c r="B6" s="6" t="s">
        <v>238</v>
      </c>
      <c r="C6" s="5" t="s">
        <v>5</v>
      </c>
      <c r="D6" s="5" t="s">
        <v>150</v>
      </c>
      <c r="E6" s="5" t="s">
        <v>86</v>
      </c>
      <c r="F6" s="5" t="s">
        <v>5</v>
      </c>
      <c r="G6" s="5" t="s">
        <v>10</v>
      </c>
      <c r="H6" s="5" t="s">
        <v>86</v>
      </c>
      <c r="I6" s="5" t="s">
        <v>5</v>
      </c>
      <c r="J6" s="5" t="s">
        <v>150</v>
      </c>
      <c r="K6" s="5" t="s">
        <v>6</v>
      </c>
      <c r="L6" s="5" t="s">
        <v>89</v>
      </c>
      <c r="M6" s="5" t="s">
        <v>150</v>
      </c>
      <c r="N6" s="5" t="s">
        <v>86</v>
      </c>
      <c r="O6" s="5" t="s">
        <v>5</v>
      </c>
      <c r="P6" s="5" t="s">
        <v>150</v>
      </c>
      <c r="Q6" s="5" t="s">
        <v>86</v>
      </c>
      <c r="R6" s="5" t="s">
        <v>5</v>
      </c>
      <c r="S6" s="5" t="s">
        <v>150</v>
      </c>
      <c r="T6" s="5" t="s">
        <v>6</v>
      </c>
      <c r="U6" s="5" t="s">
        <v>89</v>
      </c>
      <c r="V6" s="5" t="s">
        <v>150</v>
      </c>
      <c r="W6" s="5" t="s">
        <v>86</v>
      </c>
      <c r="X6" s="5" t="s">
        <v>89</v>
      </c>
      <c r="Y6" s="5" t="s">
        <v>150</v>
      </c>
      <c r="Z6" s="5" t="s">
        <v>6</v>
      </c>
    </row>
    <row r="7" spans="1:29" s="26" customFormat="1" ht="13.5" customHeight="1" thickTop="1">
      <c r="A7" s="62">
        <v>1</v>
      </c>
      <c r="B7" s="13" t="s">
        <v>13</v>
      </c>
      <c r="C7" s="19" t="str">
        <f>[94]결승기록지!$C$11</f>
        <v>편찬호</v>
      </c>
      <c r="D7" s="20" t="str">
        <f>[94]결승기록지!$E$11</f>
        <v>충남서정초</v>
      </c>
      <c r="E7" s="21" t="str">
        <f>[94]결승기록지!$F$11</f>
        <v>13.08</v>
      </c>
      <c r="F7" s="19" t="str">
        <f>[94]결승기록지!$C$12</f>
        <v>이시안</v>
      </c>
      <c r="G7" s="20" t="str">
        <f>[94]결승기록지!$E$12</f>
        <v>논산내동초</v>
      </c>
      <c r="H7" s="21" t="str">
        <f>[94]결승기록지!$F$12</f>
        <v>13.69</v>
      </c>
      <c r="I7" s="19" t="str">
        <f>[94]결승기록지!$C$13</f>
        <v>김유민</v>
      </c>
      <c r="J7" s="20" t="str">
        <f>[94]결승기록지!$E$13</f>
        <v>전북이리초</v>
      </c>
      <c r="K7" s="21" t="str">
        <f>[94]결승기록지!$F$13</f>
        <v>13.72</v>
      </c>
      <c r="L7" s="19" t="str">
        <f>[94]결승기록지!$C$14</f>
        <v>정다훈</v>
      </c>
      <c r="M7" s="20" t="str">
        <f>[94]결승기록지!$E$14</f>
        <v>강원광덕초</v>
      </c>
      <c r="N7" s="21" t="str">
        <f>[94]결승기록지!$F$14</f>
        <v>14.11</v>
      </c>
      <c r="O7" s="19" t="str">
        <f>[94]결승기록지!$C$15</f>
        <v>임건호</v>
      </c>
      <c r="P7" s="20" t="str">
        <f>[94]결승기록지!$E$15</f>
        <v>인천논곡초</v>
      </c>
      <c r="Q7" s="21" t="str">
        <f>[94]결승기록지!$F$15</f>
        <v>14.28</v>
      </c>
      <c r="R7" s="19" t="str">
        <f>[94]결승기록지!$C$16</f>
        <v>김민찬</v>
      </c>
      <c r="S7" s="20" t="str">
        <f>[94]결승기록지!$E$16</f>
        <v>서울강신초</v>
      </c>
      <c r="T7" s="21" t="str">
        <f>[94]결승기록지!$F$16</f>
        <v>14.59</v>
      </c>
      <c r="U7" s="19" t="str">
        <f>[94]결승기록지!$C$17</f>
        <v>김남경</v>
      </c>
      <c r="V7" s="20" t="str">
        <f>[94]결승기록지!$E$17</f>
        <v>논산내동초</v>
      </c>
      <c r="W7" s="21" t="str">
        <f>[94]결승기록지!$F$17</f>
        <v>14.68</v>
      </c>
      <c r="X7" s="19"/>
      <c r="Y7" s="20"/>
      <c r="Z7" s="21"/>
    </row>
    <row r="8" spans="1:29" s="26" customFormat="1" ht="13.5" customHeight="1">
      <c r="A8" s="62"/>
      <c r="B8" s="12" t="s">
        <v>55</v>
      </c>
      <c r="C8" s="22"/>
      <c r="D8" s="23" t="str">
        <f>[94]결승기록지!$G$8</f>
        <v>-0.2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9" s="26" customFormat="1" ht="13.5" customHeight="1">
      <c r="A9" s="62">
        <v>2</v>
      </c>
      <c r="B9" s="13" t="s">
        <v>57</v>
      </c>
      <c r="C9" s="19" t="str">
        <f>[95]결승기록지!$C$11</f>
        <v>편찬호</v>
      </c>
      <c r="D9" s="20" t="str">
        <f>[95]결승기록지!$E$11</f>
        <v>충남서정초</v>
      </c>
      <c r="E9" s="21" t="str">
        <f>[95]결승기록지!$F$11</f>
        <v>26.90</v>
      </c>
      <c r="F9" s="19" t="str">
        <f>[95]결승기록지!$C$12</f>
        <v>이시안</v>
      </c>
      <c r="G9" s="20" t="str">
        <f>[95]결승기록지!$E$12</f>
        <v>논산내동초</v>
      </c>
      <c r="H9" s="21" t="str">
        <f>[95]결승기록지!$F$12</f>
        <v>28.31</v>
      </c>
      <c r="I9" s="19" t="str">
        <f>[95]결승기록지!$C$13</f>
        <v>장지성</v>
      </c>
      <c r="J9" s="20" t="str">
        <f>[95]결승기록지!$E$13</f>
        <v>전북이리팔봉초</v>
      </c>
      <c r="K9" s="21" t="str">
        <f>[95]결승기록지!$F$13</f>
        <v>29.93</v>
      </c>
      <c r="L9" s="19" t="str">
        <f>[95]결승기록지!$C$14</f>
        <v>김민찬</v>
      </c>
      <c r="M9" s="20" t="str">
        <f>[95]결승기록지!$E$14</f>
        <v>서울강신초</v>
      </c>
      <c r="N9" s="21" t="str">
        <f>[95]결승기록지!$F$14</f>
        <v>29.99</v>
      </c>
      <c r="O9" s="19" t="str">
        <f>[95]결승기록지!$C$15</f>
        <v>김남경</v>
      </c>
      <c r="P9" s="20" t="str">
        <f>[95]결승기록지!$E$15</f>
        <v>논산내동초</v>
      </c>
      <c r="Q9" s="21" t="str">
        <f>[95]결승기록지!$F$15</f>
        <v>30.34</v>
      </c>
      <c r="R9" s="19" t="str">
        <f>[95]결승기록지!$C$16</f>
        <v>최진호</v>
      </c>
      <c r="S9" s="20" t="str">
        <f>[95]결승기록지!$E$16</f>
        <v>서울남부초</v>
      </c>
      <c r="T9" s="21" t="str">
        <f>[95]결승기록지!$F$16</f>
        <v>31.37</v>
      </c>
      <c r="U9" s="19" t="str">
        <f>[95]결승기록지!$C$17</f>
        <v>복주환</v>
      </c>
      <c r="V9" s="20" t="str">
        <f>[95]결승기록지!$E$17</f>
        <v>충남서정초</v>
      </c>
      <c r="W9" s="21" t="str">
        <f>[95]결승기록지!$F$17</f>
        <v>31.78</v>
      </c>
      <c r="X9" s="19" t="str">
        <f>[95]결승기록지!$C$18</f>
        <v>손태욱</v>
      </c>
      <c r="Y9" s="20" t="str">
        <f>[95]결승기록지!$E$18</f>
        <v>부평남초</v>
      </c>
      <c r="Z9" s="21" t="str">
        <f>[95]결승기록지!$F$18</f>
        <v>33.39</v>
      </c>
    </row>
    <row r="10" spans="1:29" s="26" customFormat="1" ht="13.5" customHeight="1">
      <c r="A10" s="62"/>
      <c r="B10" s="12" t="s">
        <v>239</v>
      </c>
      <c r="C10" s="22"/>
      <c r="D10" s="23" t="str">
        <f>[95]결승기록지!$G$8</f>
        <v>-0.7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9" s="26" customFormat="1" ht="13.5" customHeight="1">
      <c r="A11" s="40">
        <v>1</v>
      </c>
      <c r="B11" s="14" t="s">
        <v>60</v>
      </c>
      <c r="C11" s="19" t="str">
        <f>[96]결승기록지!$C$11</f>
        <v>유권혁</v>
      </c>
      <c r="D11" s="20" t="str">
        <f>[96]결승기록지!$E$11</f>
        <v>전북진안초</v>
      </c>
      <c r="E11" s="21" t="str">
        <f>[96]결승기록지!$F$11</f>
        <v>2:24.70</v>
      </c>
      <c r="F11" s="19" t="str">
        <f>[96]결승기록지!$C$12</f>
        <v>박주형</v>
      </c>
      <c r="G11" s="20" t="str">
        <f>[96]결승기록지!$E$12</f>
        <v>충남부춘초</v>
      </c>
      <c r="H11" s="21" t="str">
        <f>[96]결승기록지!$F$12</f>
        <v>2:27.62</v>
      </c>
      <c r="I11" s="19" t="str">
        <f>[96]결승기록지!$C$13</f>
        <v>김은수</v>
      </c>
      <c r="J11" s="20" t="str">
        <f>[96]결승기록지!$E$13</f>
        <v>충남당진원당초</v>
      </c>
      <c r="K11" s="21" t="str">
        <f>[96]결승기록지!$F$13</f>
        <v>2:30.26</v>
      </c>
      <c r="L11" s="19" t="str">
        <f>[96]결승기록지!$C$14</f>
        <v>가보현</v>
      </c>
      <c r="M11" s="20" t="str">
        <f>[96]결승기록지!$E$14</f>
        <v>충남서산예천초</v>
      </c>
      <c r="N11" s="21" t="str">
        <f>[96]결승기록지!$F$14</f>
        <v>2:37.73</v>
      </c>
      <c r="O11" s="19" t="str">
        <f>[96]결승기록지!$C$15</f>
        <v>장지성</v>
      </c>
      <c r="P11" s="20" t="str">
        <f>[96]결승기록지!$E$15</f>
        <v>전북이리팔봉초</v>
      </c>
      <c r="Q11" s="21" t="str">
        <f>[96]결승기록지!$F$15</f>
        <v>2:38.07</v>
      </c>
      <c r="R11" s="19" t="str">
        <f>[96]결승기록지!$C$16</f>
        <v>최진호</v>
      </c>
      <c r="S11" s="20" t="str">
        <f>[96]결승기록지!$E$16</f>
        <v>서울남부초</v>
      </c>
      <c r="T11" s="21" t="str">
        <f>[96]결승기록지!$F$16</f>
        <v>2:41.75</v>
      </c>
      <c r="U11" s="19" t="str">
        <f>[96]결승기록지!$C$17</f>
        <v>백서준</v>
      </c>
      <c r="V11" s="20" t="str">
        <f>[96]결승기록지!$E$17</f>
        <v>경기광명초</v>
      </c>
      <c r="W11" s="21" t="str">
        <f>[96]결승기록지!$F$17</f>
        <v>2:47.19</v>
      </c>
      <c r="X11" s="19" t="str">
        <f>[96]결승기록지!$C$18</f>
        <v>김진욱</v>
      </c>
      <c r="Y11" s="20" t="str">
        <f>[96]결승기록지!$E$18</f>
        <v>경북벽진초</v>
      </c>
      <c r="Z11" s="21" t="str">
        <f>[96]결승기록지!$F$18</f>
        <v>3:04.53</v>
      </c>
    </row>
    <row r="12" spans="1:29" s="26" customFormat="1" ht="13.5" customHeight="1">
      <c r="A12" s="48">
        <v>2</v>
      </c>
      <c r="B12" s="39" t="s">
        <v>66</v>
      </c>
      <c r="C12" s="28" t="str">
        <f>[97]높이!$C$11</f>
        <v>이승호</v>
      </c>
      <c r="D12" s="29" t="str">
        <f>[97]높이!$E$11</f>
        <v>서울당서초</v>
      </c>
      <c r="E12" s="30" t="str">
        <f>[97]높이!$F$11</f>
        <v>1.30</v>
      </c>
      <c r="F12" s="28" t="str">
        <f>[97]높이!$C$12</f>
        <v>최성원</v>
      </c>
      <c r="G12" s="29" t="str">
        <f>[97]높이!$E$12</f>
        <v>인천일신초</v>
      </c>
      <c r="H12" s="30" t="str">
        <f>[97]높이!$F$12</f>
        <v>1.20</v>
      </c>
      <c r="I12" s="28" t="str">
        <f>[97]높이!$C$13</f>
        <v>최정인</v>
      </c>
      <c r="J12" s="29" t="str">
        <f>[97]높이!$E$13</f>
        <v>충남구자곡초</v>
      </c>
      <c r="K12" s="30" t="str">
        <f>[97]높이!$F$13</f>
        <v>1.15</v>
      </c>
      <c r="L12" s="28"/>
      <c r="M12" s="29"/>
      <c r="N12" s="30"/>
      <c r="O12" s="28"/>
      <c r="P12" s="29"/>
      <c r="Q12" s="30"/>
      <c r="R12" s="28"/>
      <c r="S12" s="29"/>
      <c r="T12" s="38"/>
      <c r="U12" s="28"/>
      <c r="V12" s="29"/>
      <c r="W12" s="38"/>
      <c r="X12" s="28"/>
      <c r="Y12" s="29"/>
      <c r="Z12" s="30"/>
      <c r="AA12" s="27"/>
      <c r="AB12" s="27"/>
      <c r="AC12" s="27"/>
    </row>
    <row r="13" spans="1:29" s="26" customFormat="1" ht="13.5" customHeight="1">
      <c r="A13" s="62">
        <v>3</v>
      </c>
      <c r="B13" s="13" t="s">
        <v>67</v>
      </c>
      <c r="C13" s="19" t="str">
        <f>[97]멀리!$C$11</f>
        <v>김유민</v>
      </c>
      <c r="D13" s="20" t="str">
        <f>[97]멀리!$E$11</f>
        <v>전북이리초</v>
      </c>
      <c r="E13" s="21" t="str">
        <f>[97]멀리!$F$11</f>
        <v>4.58</v>
      </c>
      <c r="F13" s="19" t="str">
        <f>[97]멀리!$C$12</f>
        <v>이동관</v>
      </c>
      <c r="G13" s="20" t="str">
        <f>[97]멀리!$E$12</f>
        <v>논산내동초</v>
      </c>
      <c r="H13" s="41" t="str">
        <f>[97]멀리!$F$12</f>
        <v>4.39</v>
      </c>
      <c r="I13" s="19" t="str">
        <f>[97]멀리!$C$13</f>
        <v>정다훈</v>
      </c>
      <c r="J13" s="20" t="str">
        <f>[97]멀리!$E$13</f>
        <v>강원광덕초</v>
      </c>
      <c r="K13" s="41" t="str">
        <f>[97]멀리!$F$13</f>
        <v>4.24</v>
      </c>
      <c r="L13" s="19" t="str">
        <f>[97]멀리!$C$14</f>
        <v>박재형</v>
      </c>
      <c r="M13" s="20" t="str">
        <f>[97]멀리!$E$14</f>
        <v>서울강신초</v>
      </c>
      <c r="N13" s="21" t="str">
        <f>[97]멀리!$F$14</f>
        <v>4.18</v>
      </c>
      <c r="O13" s="19" t="str">
        <f>[97]멀리!$C$15</f>
        <v>이승호</v>
      </c>
      <c r="P13" s="20" t="str">
        <f>[97]멀리!$E$15</f>
        <v>서울당서초</v>
      </c>
      <c r="Q13" s="41" t="str">
        <f>[97]멀리!$F$15</f>
        <v>4.07</v>
      </c>
      <c r="R13" s="19" t="str">
        <f>[97]멀리!$C$16</f>
        <v>신민준</v>
      </c>
      <c r="S13" s="20" t="str">
        <f>[97]멀리!$E$16</f>
        <v>울산농서초</v>
      </c>
      <c r="T13" s="21" t="str">
        <f>[97]멀리!$F$16</f>
        <v>4.07</v>
      </c>
      <c r="U13" s="19" t="str">
        <f>[97]멀리!$C$17</f>
        <v>임도윤</v>
      </c>
      <c r="V13" s="20" t="str">
        <f>[97]멀리!$E$17</f>
        <v>서울당서초</v>
      </c>
      <c r="W13" s="21" t="str">
        <f>[97]멀리!$F$17</f>
        <v>3.90</v>
      </c>
      <c r="X13" s="19" t="str">
        <f>[97]멀리!$C$18</f>
        <v>최성모</v>
      </c>
      <c r="Y13" s="20" t="str">
        <f>[97]멀리!$E$18</f>
        <v>부평남초</v>
      </c>
      <c r="Z13" s="21" t="str">
        <f>[97]멀리!$F$18</f>
        <v>3.76</v>
      </c>
    </row>
    <row r="14" spans="1:29" s="26" customFormat="1" ht="13.5" customHeight="1">
      <c r="A14" s="62"/>
      <c r="B14" s="12" t="s">
        <v>55</v>
      </c>
      <c r="C14" s="32"/>
      <c r="D14" s="42" t="str">
        <f>[97]멀리!$G$11</f>
        <v>-0.9</v>
      </c>
      <c r="E14" s="43"/>
      <c r="F14" s="44"/>
      <c r="G14" s="42" t="str">
        <f>[97]멀리!$G$12</f>
        <v>-0.0</v>
      </c>
      <c r="H14" s="45"/>
      <c r="I14" s="44"/>
      <c r="J14" s="42" t="str">
        <f>[97]멀리!$G$13</f>
        <v>0.2</v>
      </c>
      <c r="K14" s="43"/>
      <c r="L14" s="32"/>
      <c r="M14" s="42" t="str">
        <f>[97]멀리!$G$14</f>
        <v>0.9</v>
      </c>
      <c r="N14" s="43"/>
      <c r="O14" s="22"/>
      <c r="P14" s="42" t="str">
        <f>[97]멀리!$G$15</f>
        <v>-0.0</v>
      </c>
      <c r="Q14" s="43"/>
      <c r="R14" s="22"/>
      <c r="S14" s="42" t="str">
        <f>[97]멀리!$G$16</f>
        <v>0.6</v>
      </c>
      <c r="T14" s="45"/>
      <c r="U14" s="46"/>
      <c r="V14" s="42" t="str">
        <f>[97]멀리!$G$17</f>
        <v>0.3</v>
      </c>
      <c r="W14" s="45"/>
      <c r="X14" s="22"/>
      <c r="Y14" s="42" t="str">
        <f>[97]멀리!$G$18</f>
        <v>0.8</v>
      </c>
      <c r="Z14" s="43"/>
    </row>
    <row r="15" spans="1:29" s="26" customFormat="1" ht="13.5" customHeight="1">
      <c r="A15" s="40">
        <v>1</v>
      </c>
      <c r="B15" s="14" t="s">
        <v>70</v>
      </c>
      <c r="C15" s="15" t="str">
        <f>[97]포환!$C$11</f>
        <v>이정우</v>
      </c>
      <c r="D15" s="16" t="str">
        <f>[97]포환!$E$11</f>
        <v>충남성환초</v>
      </c>
      <c r="E15" s="17" t="str">
        <f>[97]포환!$F$11</f>
        <v>11.54</v>
      </c>
      <c r="F15" s="15" t="str">
        <f>[97]포환!$C$12</f>
        <v>김승민</v>
      </c>
      <c r="G15" s="16" t="str">
        <f>[97]포환!$E$12</f>
        <v>전남암태초</v>
      </c>
      <c r="H15" s="17" t="str">
        <f>[97]포환!$F$12</f>
        <v>11.43</v>
      </c>
      <c r="I15" s="15" t="str">
        <f>[97]포환!$C$13</f>
        <v>이시원</v>
      </c>
      <c r="J15" s="16" t="str">
        <f>[97]포환!$E$13</f>
        <v>충북동성초</v>
      </c>
      <c r="K15" s="17" t="str">
        <f>[97]포환!$F$13</f>
        <v>10.86</v>
      </c>
      <c r="L15" s="15" t="str">
        <f>[97]포환!$C$14</f>
        <v>이수환</v>
      </c>
      <c r="M15" s="16" t="str">
        <f>[97]포환!$E$14</f>
        <v>전북이리초</v>
      </c>
      <c r="N15" s="17" t="str">
        <f>[97]포환!$F$14</f>
        <v>10.68</v>
      </c>
      <c r="O15" s="15" t="str">
        <f>[97]포환!$C$15</f>
        <v>김한형</v>
      </c>
      <c r="P15" s="16" t="str">
        <f>[97]포환!$E$15</f>
        <v>충북음성대소초</v>
      </c>
      <c r="Q15" s="17" t="str">
        <f>[97]포환!$F$15</f>
        <v>8.88</v>
      </c>
      <c r="R15" s="15" t="str">
        <f>[97]포환!$C$16</f>
        <v>박경수</v>
      </c>
      <c r="S15" s="16" t="str">
        <f>[97]포환!$E$16</f>
        <v>삼은초</v>
      </c>
      <c r="T15" s="37" t="str">
        <f>[97]포환!$F$16</f>
        <v>8.74</v>
      </c>
      <c r="U15" s="15" t="str">
        <f>[97]포환!$C$17</f>
        <v>유동규</v>
      </c>
      <c r="V15" s="16" t="str">
        <f>[97]포환!$E$17</f>
        <v>전북이리팔봉초</v>
      </c>
      <c r="W15" s="37" t="str">
        <f>[97]포환!$F$17</f>
        <v>5.65</v>
      </c>
      <c r="X15" s="15"/>
      <c r="Y15" s="16"/>
      <c r="Z15" s="37"/>
    </row>
    <row r="16" spans="1:29" s="26" customFormat="1" ht="7.5" customHeight="1">
      <c r="A16" s="40"/>
      <c r="B16" s="1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9" s="9" customFormat="1">
      <c r="A17" s="47"/>
      <c r="B17" s="65" t="s">
        <v>240</v>
      </c>
      <c r="C17" s="65"/>
      <c r="D17" s="10"/>
      <c r="E17" s="10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10"/>
      <c r="U17" s="10"/>
      <c r="V17" s="10"/>
      <c r="W17" s="10"/>
      <c r="X17" s="10"/>
      <c r="Y17" s="10"/>
      <c r="Z17" s="10"/>
    </row>
    <row r="18" spans="1:29" ht="9.75" customHeight="1">
      <c r="A18" s="4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9">
      <c r="A19" s="47"/>
      <c r="B19" s="7" t="s">
        <v>225</v>
      </c>
      <c r="C19" s="2"/>
      <c r="D19" s="3" t="s">
        <v>216</v>
      </c>
      <c r="E19" s="4"/>
      <c r="F19" s="2"/>
      <c r="G19" s="3" t="s">
        <v>226</v>
      </c>
      <c r="H19" s="4"/>
      <c r="I19" s="2"/>
      <c r="J19" s="3" t="s">
        <v>217</v>
      </c>
      <c r="K19" s="4"/>
      <c r="L19" s="2"/>
      <c r="M19" s="3" t="s">
        <v>227</v>
      </c>
      <c r="N19" s="4"/>
      <c r="O19" s="2"/>
      <c r="P19" s="3" t="s">
        <v>228</v>
      </c>
      <c r="Q19" s="4"/>
      <c r="R19" s="2"/>
      <c r="S19" s="3" t="s">
        <v>229</v>
      </c>
      <c r="T19" s="4"/>
      <c r="U19" s="2"/>
      <c r="V19" s="3" t="s">
        <v>218</v>
      </c>
      <c r="W19" s="4"/>
      <c r="X19" s="2"/>
      <c r="Y19" s="3" t="s">
        <v>230</v>
      </c>
      <c r="Z19" s="4"/>
    </row>
    <row r="20" spans="1:29" ht="14.25" thickBot="1">
      <c r="A20" s="40"/>
      <c r="B20" s="6" t="s">
        <v>231</v>
      </c>
      <c r="C20" s="5" t="s">
        <v>232</v>
      </c>
      <c r="D20" s="5" t="s">
        <v>193</v>
      </c>
      <c r="E20" s="5" t="s">
        <v>192</v>
      </c>
      <c r="F20" s="5" t="s">
        <v>232</v>
      </c>
      <c r="G20" s="5" t="s">
        <v>193</v>
      </c>
      <c r="H20" s="5" t="s">
        <v>192</v>
      </c>
      <c r="I20" s="5" t="s">
        <v>232</v>
      </c>
      <c r="J20" s="5" t="s">
        <v>193</v>
      </c>
      <c r="K20" s="5" t="s">
        <v>192</v>
      </c>
      <c r="L20" s="5" t="s">
        <v>232</v>
      </c>
      <c r="M20" s="5" t="s">
        <v>193</v>
      </c>
      <c r="N20" s="5" t="s">
        <v>192</v>
      </c>
      <c r="O20" s="5" t="s">
        <v>232</v>
      </c>
      <c r="P20" s="5" t="s">
        <v>193</v>
      </c>
      <c r="Q20" s="5" t="s">
        <v>192</v>
      </c>
      <c r="R20" s="5" t="s">
        <v>232</v>
      </c>
      <c r="S20" s="5" t="s">
        <v>193</v>
      </c>
      <c r="T20" s="5" t="s">
        <v>192</v>
      </c>
      <c r="U20" s="5" t="s">
        <v>232</v>
      </c>
      <c r="V20" s="5" t="s">
        <v>193</v>
      </c>
      <c r="W20" s="5" t="s">
        <v>192</v>
      </c>
      <c r="X20" s="5" t="s">
        <v>232</v>
      </c>
      <c r="Y20" s="5" t="s">
        <v>193</v>
      </c>
      <c r="Z20" s="5" t="s">
        <v>192</v>
      </c>
    </row>
    <row r="21" spans="1:29" s="26" customFormat="1" ht="13.5" customHeight="1" thickTop="1">
      <c r="A21" s="62">
        <v>1</v>
      </c>
      <c r="B21" s="13" t="s">
        <v>241</v>
      </c>
      <c r="C21" s="19" t="str">
        <f>[98]결승기록지!$C$11</f>
        <v>기영난</v>
      </c>
      <c r="D21" s="20" t="str">
        <f>[98]결승기록지!$E$11</f>
        <v>경북다산초</v>
      </c>
      <c r="E21" s="21" t="str">
        <f>[98]결승기록지!$F$11</f>
        <v>13.34</v>
      </c>
      <c r="F21" s="19" t="str">
        <f>[98]결승기록지!$C$12</f>
        <v>여다은</v>
      </c>
      <c r="G21" s="20" t="str">
        <f>[98]결승기록지!$E$12</f>
        <v>충남신암초</v>
      </c>
      <c r="H21" s="21" t="str">
        <f>[98]결승기록지!$F$12</f>
        <v>13.76</v>
      </c>
      <c r="I21" s="19" t="str">
        <f>[98]결승기록지!$C$13</f>
        <v>조수현</v>
      </c>
      <c r="J21" s="20" t="str">
        <f>[98]결승기록지!$E$13</f>
        <v>경기전곡초</v>
      </c>
      <c r="K21" s="21" t="str">
        <f>[98]결승기록지!$F$13</f>
        <v>13.98</v>
      </c>
      <c r="L21" s="19" t="str">
        <f>[98]결승기록지!$C$14</f>
        <v>박시연</v>
      </c>
      <c r="M21" s="20" t="str">
        <f>[98]결승기록지!$E$14</f>
        <v>경기금정초</v>
      </c>
      <c r="N21" s="21" t="str">
        <f>[98]결승기록지!$F$14</f>
        <v>14.27</v>
      </c>
      <c r="O21" s="19" t="str">
        <f>[98]결승기록지!$C$15</f>
        <v>신예지</v>
      </c>
      <c r="P21" s="20" t="str">
        <f>[98]결승기록지!$E$15</f>
        <v>전북이리팔봉초</v>
      </c>
      <c r="Q21" s="21" t="str">
        <f>[98]결승기록지!$F$15</f>
        <v>14.43</v>
      </c>
      <c r="R21" s="19" t="str">
        <f>[98]결승기록지!$C$16</f>
        <v>권예은</v>
      </c>
      <c r="S21" s="20" t="str">
        <f>[98]결승기록지!$E$16</f>
        <v>서울여의도초</v>
      </c>
      <c r="T21" s="21" t="str">
        <f>[98]결승기록지!$F$16</f>
        <v>14.51</v>
      </c>
      <c r="U21" s="19" t="str">
        <f>[98]결승기록지!$C$17</f>
        <v>박서연</v>
      </c>
      <c r="V21" s="20" t="str">
        <f>[98]결승기록지!$E$17</f>
        <v>서울강신초</v>
      </c>
      <c r="W21" s="21" t="str">
        <f>[98]결승기록지!$F$17</f>
        <v>15.43</v>
      </c>
      <c r="X21" s="19" t="str">
        <f>[98]결승기록지!$C$18</f>
        <v>이수연</v>
      </c>
      <c r="Y21" s="20" t="str">
        <f>[98]결승기록지!$E$18</f>
        <v>부평남초</v>
      </c>
      <c r="Z21" s="21" t="str">
        <f>[98]결승기록지!$F$18</f>
        <v>16.09</v>
      </c>
    </row>
    <row r="22" spans="1:29" s="26" customFormat="1" ht="13.5" customHeight="1">
      <c r="A22" s="62"/>
      <c r="B22" s="12" t="s">
        <v>55</v>
      </c>
      <c r="C22" s="22"/>
      <c r="D22" s="23" t="str">
        <f>[98]결승기록지!$G$8</f>
        <v>-1.2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4"/>
    </row>
    <row r="23" spans="1:29" s="26" customFormat="1" ht="13.5" customHeight="1">
      <c r="A23" s="62">
        <v>2</v>
      </c>
      <c r="B23" s="13" t="s">
        <v>57</v>
      </c>
      <c r="C23" s="19" t="str">
        <f>[99]결승기록지!$C$11</f>
        <v>기영난</v>
      </c>
      <c r="D23" s="20" t="str">
        <f>[99]결승기록지!$E$11</f>
        <v>경북다산초</v>
      </c>
      <c r="E23" s="21" t="str">
        <f>[99]결승기록지!$F$11</f>
        <v>26.95</v>
      </c>
      <c r="F23" s="19" t="str">
        <f>[99]결승기록지!$C$12</f>
        <v>여다은</v>
      </c>
      <c r="G23" s="20" t="str">
        <f>[99]결승기록지!$E$12</f>
        <v>충남신암초</v>
      </c>
      <c r="H23" s="21" t="str">
        <f>[99]결승기록지!$F$12</f>
        <v>27.89</v>
      </c>
      <c r="I23" s="19" t="str">
        <f>[99]결승기록지!$C$13</f>
        <v>조수현</v>
      </c>
      <c r="J23" s="20" t="str">
        <f>[99]결승기록지!$E$13</f>
        <v>경기전곡초</v>
      </c>
      <c r="K23" s="21" t="str">
        <f>[99]결승기록지!$F$13</f>
        <v>28.55</v>
      </c>
      <c r="L23" s="19" t="str">
        <f>[99]결승기록지!$C$14</f>
        <v>신예지</v>
      </c>
      <c r="M23" s="20" t="str">
        <f>[99]결승기록지!$E$14</f>
        <v>전북이리팔봉초</v>
      </c>
      <c r="N23" s="21" t="str">
        <f>[99]결승기록지!$F$14</f>
        <v>29.93</v>
      </c>
      <c r="O23" s="19" t="str">
        <f>[99]결승기록지!$C$15</f>
        <v>권예은</v>
      </c>
      <c r="P23" s="20" t="str">
        <f>[99]결승기록지!$E$15</f>
        <v>서울여의도초</v>
      </c>
      <c r="Q23" s="21" t="str">
        <f>[99]결승기록지!$F$15</f>
        <v>29.95</v>
      </c>
      <c r="R23" s="19" t="str">
        <f>[99]결승기록지!$C$16</f>
        <v>이수빈</v>
      </c>
      <c r="S23" s="20" t="str">
        <f>[99]결승기록지!$E$16</f>
        <v>경기소래초</v>
      </c>
      <c r="T23" s="21" t="str">
        <f>[99]결승기록지!$F$16</f>
        <v>30.20</v>
      </c>
      <c r="U23" s="19" t="str">
        <f>[99]결승기록지!$C$17</f>
        <v>구미소</v>
      </c>
      <c r="V23" s="20" t="str">
        <f>[99]결승기록지!$E$17</f>
        <v>울산농서초</v>
      </c>
      <c r="W23" s="21" t="str">
        <f>[99]결승기록지!$F$17</f>
        <v>30.49</v>
      </c>
      <c r="X23" s="19" t="str">
        <f>[99]결승기록지!$C$18</f>
        <v>박시연</v>
      </c>
      <c r="Y23" s="20" t="str">
        <f>[99]결승기록지!$E$18</f>
        <v>경북다산초</v>
      </c>
      <c r="Z23" s="21" t="str">
        <f>[99]결승기록지!$F$18</f>
        <v>30.61</v>
      </c>
    </row>
    <row r="24" spans="1:29" s="26" customFormat="1" ht="13.5" customHeight="1">
      <c r="A24" s="62"/>
      <c r="B24" s="12" t="s">
        <v>55</v>
      </c>
      <c r="C24" s="22"/>
      <c r="D24" s="23" t="str">
        <f>[99]결승기록지!$G$8</f>
        <v>0.3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4"/>
    </row>
    <row r="25" spans="1:29" s="26" customFormat="1" ht="13.5" customHeight="1">
      <c r="A25" s="40">
        <v>1</v>
      </c>
      <c r="B25" s="14" t="s">
        <v>60</v>
      </c>
      <c r="C25" s="19" t="str">
        <f>[100]결승기록지!$C$11</f>
        <v>조재원</v>
      </c>
      <c r="D25" s="20" t="str">
        <f>[100]결승기록지!$E$11</f>
        <v>충남홍남초</v>
      </c>
      <c r="E25" s="21" t="str">
        <f>[100]결승기록지!$F$11</f>
        <v>2:33.43</v>
      </c>
      <c r="F25" s="19" t="str">
        <f>[100]결승기록지!$C$12</f>
        <v>윤지영</v>
      </c>
      <c r="G25" s="20" t="str">
        <f>[100]결승기록지!$E$12</f>
        <v>경기전곡초</v>
      </c>
      <c r="H25" s="21" t="str">
        <f>[100]결승기록지!$F$12</f>
        <v>2:33.83</v>
      </c>
      <c r="I25" s="19" t="str">
        <f>[100]결승기록지!$C$13</f>
        <v>황지나</v>
      </c>
      <c r="J25" s="20" t="str">
        <f>[100]결승기록지!$E$13</f>
        <v>충남태안초</v>
      </c>
      <c r="K25" s="21" t="str">
        <f>[100]결승기록지!$F$13</f>
        <v>2:39.17</v>
      </c>
      <c r="L25" s="19" t="str">
        <f>[100]결승기록지!$C$14</f>
        <v>최지우</v>
      </c>
      <c r="M25" s="20" t="str">
        <f>[100]결승기록지!$E$14</f>
        <v>구례중앙초</v>
      </c>
      <c r="N25" s="21" t="str">
        <f>[100]결승기록지!$F$14</f>
        <v>2:42.05</v>
      </c>
      <c r="O25" s="19" t="str">
        <f>[100]결승기록지!$C$15</f>
        <v>김민서</v>
      </c>
      <c r="P25" s="20" t="str">
        <f>[100]결승기록지!$E$15</f>
        <v>경기전곡초</v>
      </c>
      <c r="Q25" s="21" t="str">
        <f>[100]결승기록지!$F$15</f>
        <v>2:42.42</v>
      </c>
      <c r="R25" s="19" t="str">
        <f>[100]결승기록지!$C$16</f>
        <v>박시연</v>
      </c>
      <c r="S25" s="20" t="str">
        <f>[100]결승기록지!$E$16</f>
        <v>문원초</v>
      </c>
      <c r="T25" s="21" t="str">
        <f>[100]결승기록지!$F$16</f>
        <v>2:42.93</v>
      </c>
      <c r="U25" s="19" t="str">
        <f>[100]결승기록지!$C$17</f>
        <v>김은정</v>
      </c>
      <c r="V25" s="20" t="str">
        <f>[100]결승기록지!$E$17</f>
        <v>청통초</v>
      </c>
      <c r="W25" s="21" t="str">
        <f>[100]결승기록지!$F$17</f>
        <v>2:46.92</v>
      </c>
      <c r="X25" s="19" t="str">
        <f>[100]결승기록지!$C$18</f>
        <v>김보경</v>
      </c>
      <c r="Y25" s="20" t="str">
        <f>[100]결승기록지!$E$18</f>
        <v>충남태안초</v>
      </c>
      <c r="Z25" s="21" t="str">
        <f>[100]결승기록지!$F$18</f>
        <v>2:47.73</v>
      </c>
    </row>
    <row r="26" spans="1:29" s="26" customFormat="1" ht="13.5" customHeight="1">
      <c r="A26" s="48">
        <v>2</v>
      </c>
      <c r="B26" s="39" t="s">
        <v>66</v>
      </c>
      <c r="C26" s="28" t="str">
        <f>[101]높이!$C$11</f>
        <v>오미래</v>
      </c>
      <c r="D26" s="29" t="str">
        <f>[101]높이!$E$11</f>
        <v>서울강신초</v>
      </c>
      <c r="E26" s="30" t="str">
        <f>[101]높이!$F$11</f>
        <v>1.10</v>
      </c>
      <c r="F26" s="28" t="str">
        <f>[101]높이!$C$12</f>
        <v>김희강</v>
      </c>
      <c r="G26" s="29" t="str">
        <f>[101]높이!$E$12</f>
        <v>서울중동초</v>
      </c>
      <c r="H26" s="38" t="str">
        <f>[101]높이!$F$12</f>
        <v>1.00</v>
      </c>
      <c r="I26" s="28"/>
      <c r="J26" s="29"/>
      <c r="K26" s="38"/>
      <c r="L26" s="28"/>
      <c r="M26" s="29"/>
      <c r="N26" s="30"/>
      <c r="O26" s="28"/>
      <c r="P26" s="29"/>
      <c r="Q26" s="38"/>
      <c r="R26" s="28"/>
      <c r="S26" s="29"/>
      <c r="T26" s="38"/>
      <c r="U26" s="28"/>
      <c r="V26" s="29"/>
      <c r="W26" s="38"/>
      <c r="X26" s="28"/>
      <c r="Y26" s="29"/>
      <c r="Z26" s="30"/>
      <c r="AA26" s="27"/>
      <c r="AB26" s="27"/>
      <c r="AC26" s="27"/>
    </row>
    <row r="27" spans="1:29" s="26" customFormat="1" ht="13.5" customHeight="1">
      <c r="A27" s="62">
        <v>3</v>
      </c>
      <c r="B27" s="13" t="s">
        <v>67</v>
      </c>
      <c r="C27" s="19" t="str">
        <f>[101]멀리!$C$11</f>
        <v>박시연</v>
      </c>
      <c r="D27" s="20" t="str">
        <f>[101]멀리!$E$11</f>
        <v>경기금정초</v>
      </c>
      <c r="E27" s="21" t="str">
        <f>[101]멀리!$F$11</f>
        <v>4.06</v>
      </c>
      <c r="F27" s="19" t="str">
        <f>[101]멀리!$C$12</f>
        <v>구미소</v>
      </c>
      <c r="G27" s="20" t="str">
        <f>[101]멀리!$E$12</f>
        <v>울산농서초</v>
      </c>
      <c r="H27" s="41" t="str">
        <f>[101]멀리!$F$12</f>
        <v>4.00</v>
      </c>
      <c r="I27" s="19" t="str">
        <f>[101]멀리!$C$13</f>
        <v>김서율</v>
      </c>
      <c r="J27" s="20" t="str">
        <f>[101]멀리!$E$13</f>
        <v>문원초</v>
      </c>
      <c r="K27" s="41" t="str">
        <f>[101]멀리!$F$13</f>
        <v>3.95</v>
      </c>
      <c r="L27" s="19" t="str">
        <f>[101]멀리!$C$14</f>
        <v>이래현</v>
      </c>
      <c r="M27" s="20" t="str">
        <f>[101]멀리!$E$14</f>
        <v>경기현일초</v>
      </c>
      <c r="N27" s="21" t="str">
        <f>[101]멀리!$F$14</f>
        <v>3.81</v>
      </c>
      <c r="O27" s="19" t="str">
        <f>[101]멀리!$C$15</f>
        <v>신현진</v>
      </c>
      <c r="P27" s="20" t="str">
        <f>[101]멀리!$E$15</f>
        <v>경기현일초</v>
      </c>
      <c r="Q27" s="41" t="str">
        <f>[101]멀리!$F$15</f>
        <v>3.77</v>
      </c>
      <c r="R27" s="19" t="str">
        <f>[101]멀리!$C$16</f>
        <v>이영현</v>
      </c>
      <c r="S27" s="20" t="str">
        <f>[101]멀리!$E$16</f>
        <v>경기용마초</v>
      </c>
      <c r="T27" s="21" t="str">
        <f>[101]멀리!$F$16</f>
        <v>3.52</v>
      </c>
      <c r="U27" s="19" t="str">
        <f>[101]멀리!$C$17</f>
        <v>이수연</v>
      </c>
      <c r="V27" s="20" t="str">
        <f>[101]멀리!$E$17</f>
        <v>부평남초</v>
      </c>
      <c r="W27" s="21" t="str">
        <f>[101]멀리!$F$17</f>
        <v>3.47</v>
      </c>
      <c r="X27" s="19"/>
      <c r="Y27" s="20"/>
      <c r="Z27" s="21"/>
    </row>
    <row r="28" spans="1:29" s="26" customFormat="1" ht="13.5" customHeight="1">
      <c r="A28" s="62"/>
      <c r="B28" s="12" t="s">
        <v>55</v>
      </c>
      <c r="C28" s="32"/>
      <c r="D28" s="42" t="str">
        <f>[101]멀리!$G$11</f>
        <v>0.1</v>
      </c>
      <c r="E28" s="43"/>
      <c r="F28" s="44"/>
      <c r="G28" s="42" t="str">
        <f>[101]멀리!$G$12</f>
        <v>1.2</v>
      </c>
      <c r="H28" s="43"/>
      <c r="I28" s="44"/>
      <c r="J28" s="42" t="str">
        <f>[101]멀리!$G$13</f>
        <v>-0.1</v>
      </c>
      <c r="K28" s="45"/>
      <c r="L28" s="32"/>
      <c r="M28" s="42" t="str">
        <f>[101]멀리!$G$14</f>
        <v>0.3</v>
      </c>
      <c r="N28" s="45"/>
      <c r="O28" s="22"/>
      <c r="P28" s="42" t="str">
        <f>[101]멀리!$G$15</f>
        <v>0.2</v>
      </c>
      <c r="Q28" s="45"/>
      <c r="R28" s="22"/>
      <c r="S28" s="42" t="str">
        <f>[101]멀리!$G$16</f>
        <v>1.2</v>
      </c>
      <c r="T28" s="43"/>
      <c r="U28" s="46"/>
      <c r="V28" s="42" t="str">
        <f>[101]멀리!$G$17</f>
        <v>-0.2</v>
      </c>
      <c r="W28" s="45"/>
      <c r="X28" s="22"/>
      <c r="Y28" s="42"/>
      <c r="Z28" s="43"/>
    </row>
    <row r="29" spans="1:29" s="26" customFormat="1" ht="13.5" customHeight="1">
      <c r="A29" s="40">
        <v>1</v>
      </c>
      <c r="B29" s="14" t="s">
        <v>70</v>
      </c>
      <c r="C29" s="88" t="str">
        <f>[101]포환!$C$11</f>
        <v>김고은</v>
      </c>
      <c r="D29" s="89" t="str">
        <f>[101]포환!$E$11</f>
        <v>경북도봉초</v>
      </c>
      <c r="E29" s="90" t="str">
        <f>[101]포환!$F$11</f>
        <v>8.77</v>
      </c>
      <c r="F29" s="88" t="str">
        <f>[101]포환!$C$12</f>
        <v>최연정</v>
      </c>
      <c r="G29" s="89" t="str">
        <f>[101]포환!$E$12</f>
        <v>인천일신초</v>
      </c>
      <c r="H29" s="153" t="str">
        <f>[101]포환!$F$12</f>
        <v>8.38</v>
      </c>
      <c r="I29" s="88" t="str">
        <f>[101]포환!$C$13</f>
        <v>조원주</v>
      </c>
      <c r="J29" s="89" t="str">
        <f>[101]포환!$E$13</f>
        <v>충남양신초</v>
      </c>
      <c r="K29" s="153" t="str">
        <f>[101]포환!$F$13</f>
        <v>6.81</v>
      </c>
      <c r="L29" s="88" t="str">
        <f>[101]포환!$C$14</f>
        <v>박지현</v>
      </c>
      <c r="M29" s="89" t="str">
        <f>[101]포환!$E$14</f>
        <v>경기광명초</v>
      </c>
      <c r="N29" s="90" t="str">
        <f>[101]포환!$F$14</f>
        <v>4.70</v>
      </c>
      <c r="O29" s="88"/>
      <c r="P29" s="89"/>
      <c r="Q29" s="153"/>
      <c r="R29" s="88"/>
      <c r="S29" s="89"/>
      <c r="T29" s="90"/>
      <c r="U29" s="88"/>
      <c r="V29" s="89"/>
      <c r="W29" s="90"/>
      <c r="X29" s="88"/>
      <c r="Y29" s="89"/>
      <c r="Z29" s="90"/>
    </row>
    <row r="30" spans="1:29" s="26" customFormat="1" ht="13.5" customHeight="1">
      <c r="A30" s="33"/>
      <c r="B30" s="18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9" s="9" customFormat="1" ht="14.25" customHeight="1">
      <c r="A31" s="36"/>
      <c r="B31" s="11" t="s">
        <v>234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9">
      <c r="A32" s="36"/>
    </row>
    <row r="33" spans="1:1">
      <c r="A33" s="36"/>
    </row>
  </sheetData>
  <mergeCells count="11">
    <mergeCell ref="B17:C17"/>
    <mergeCell ref="F17:S17"/>
    <mergeCell ref="A21:A22"/>
    <mergeCell ref="A23:A24"/>
    <mergeCell ref="A27:A28"/>
    <mergeCell ref="E2:T2"/>
    <mergeCell ref="B3:C3"/>
    <mergeCell ref="F3:S3"/>
    <mergeCell ref="A7:A8"/>
    <mergeCell ref="A9:A10"/>
    <mergeCell ref="A13:A14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34"/>
    </row>
    <row r="2" spans="1:29" s="9" customFormat="1" ht="55.5" customHeight="1" thickBot="1">
      <c r="A2" s="34"/>
      <c r="B2" s="10"/>
      <c r="C2" s="10"/>
      <c r="D2" s="10"/>
      <c r="E2" s="63" t="s">
        <v>48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50</v>
      </c>
      <c r="V2" s="31"/>
      <c r="W2" s="31"/>
      <c r="X2" s="31"/>
      <c r="Y2" s="31"/>
      <c r="Z2" s="31"/>
    </row>
    <row r="3" spans="1:29" s="9" customFormat="1" ht="14.25" thickTop="1">
      <c r="A3" s="35"/>
      <c r="B3" s="65" t="s">
        <v>202</v>
      </c>
      <c r="C3" s="65"/>
      <c r="D3" s="10"/>
      <c r="E3" s="10"/>
      <c r="F3" s="66" t="s">
        <v>52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7</v>
      </c>
      <c r="C5" s="2"/>
      <c r="D5" s="3" t="s">
        <v>53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</v>
      </c>
      <c r="N5" s="4"/>
      <c r="O5" s="2"/>
      <c r="P5" s="3" t="s">
        <v>2</v>
      </c>
      <c r="Q5" s="4"/>
      <c r="R5" s="2"/>
      <c r="S5" s="3" t="s">
        <v>3</v>
      </c>
      <c r="T5" s="4"/>
      <c r="U5" s="2"/>
      <c r="V5" s="3" t="s">
        <v>4</v>
      </c>
      <c r="W5" s="4"/>
      <c r="X5" s="2"/>
      <c r="Y5" s="3" t="s">
        <v>9</v>
      </c>
      <c r="Z5" s="4"/>
    </row>
    <row r="6" spans="1:29" ht="14.25" thickBot="1">
      <c r="A6" s="36"/>
      <c r="B6" s="6" t="s">
        <v>54</v>
      </c>
      <c r="C6" s="5" t="s">
        <v>5</v>
      </c>
      <c r="D6" s="5" t="s">
        <v>10</v>
      </c>
      <c r="E6" s="5" t="s">
        <v>6</v>
      </c>
      <c r="F6" s="5" t="s">
        <v>5</v>
      </c>
      <c r="G6" s="5" t="s">
        <v>10</v>
      </c>
      <c r="H6" s="5" t="s">
        <v>6</v>
      </c>
      <c r="I6" s="5" t="s">
        <v>5</v>
      </c>
      <c r="J6" s="5" t="s">
        <v>10</v>
      </c>
      <c r="K6" s="5" t="s">
        <v>6</v>
      </c>
      <c r="L6" s="5" t="s">
        <v>5</v>
      </c>
      <c r="M6" s="5" t="s">
        <v>10</v>
      </c>
      <c r="N6" s="5" t="s">
        <v>6</v>
      </c>
      <c r="O6" s="5" t="s">
        <v>5</v>
      </c>
      <c r="P6" s="5" t="s">
        <v>10</v>
      </c>
      <c r="Q6" s="5" t="s">
        <v>6</v>
      </c>
      <c r="R6" s="5" t="s">
        <v>5</v>
      </c>
      <c r="S6" s="5" t="s">
        <v>10</v>
      </c>
      <c r="T6" s="5" t="s">
        <v>6</v>
      </c>
      <c r="U6" s="5" t="s">
        <v>5</v>
      </c>
      <c r="V6" s="5" t="s">
        <v>10</v>
      </c>
      <c r="W6" s="5" t="s">
        <v>6</v>
      </c>
      <c r="X6" s="5" t="s">
        <v>5</v>
      </c>
      <c r="Y6" s="5" t="s">
        <v>10</v>
      </c>
      <c r="Z6" s="5" t="s">
        <v>6</v>
      </c>
    </row>
    <row r="7" spans="1:29" s="26" customFormat="1" ht="13.5" customHeight="1" thickTop="1">
      <c r="A7" s="62">
        <v>1</v>
      </c>
      <c r="B7" s="13" t="s">
        <v>13</v>
      </c>
      <c r="C7" s="19" t="str">
        <f>[102]결승기록지!$C$11</f>
        <v>최명진</v>
      </c>
      <c r="D7" s="20" t="str">
        <f>[102]결승기록지!$E$11</f>
        <v>전북이리초</v>
      </c>
      <c r="E7" s="21" t="str">
        <f>[102]결승기록지!$F$11</f>
        <v>11.62DR</v>
      </c>
      <c r="F7" s="19" t="str">
        <f>[102]결승기록지!$C$12</f>
        <v>정병준</v>
      </c>
      <c r="G7" s="20" t="str">
        <f>[102]결승기록지!$E$12</f>
        <v>경기전곡초</v>
      </c>
      <c r="H7" s="21" t="str">
        <f>[102]결승기록지!$F$12</f>
        <v>12.55</v>
      </c>
      <c r="I7" s="19" t="str">
        <f>[102]결승기록지!$C$13</f>
        <v>서준혁</v>
      </c>
      <c r="J7" s="20" t="str">
        <f>[102]결승기록지!$E$13</f>
        <v>연일형산초</v>
      </c>
      <c r="K7" s="21" t="str">
        <f>[102]결승기록지!$F$13</f>
        <v>12.84</v>
      </c>
      <c r="L7" s="19" t="str">
        <f>[102]결승기록지!$C$14</f>
        <v>김모아</v>
      </c>
      <c r="M7" s="20" t="str">
        <f>[102]결승기록지!$E$14</f>
        <v>전남해남서초</v>
      </c>
      <c r="N7" s="21" t="str">
        <f>[102]결승기록지!$F$14</f>
        <v>13.05</v>
      </c>
      <c r="O7" s="19" t="str">
        <f>[102]결승기록지!$C$15</f>
        <v>김건우</v>
      </c>
      <c r="P7" s="20" t="str">
        <f>[102]결승기록지!$E$15</f>
        <v>전북이리동산초</v>
      </c>
      <c r="Q7" s="21" t="str">
        <f>[102]결승기록지!$F$15</f>
        <v>13.09</v>
      </c>
      <c r="R7" s="19" t="str">
        <f>[102]결승기록지!$C$16</f>
        <v>김태성</v>
      </c>
      <c r="S7" s="20" t="str">
        <f>[102]결승기록지!$E$16</f>
        <v>부평남초</v>
      </c>
      <c r="T7" s="21" t="str">
        <f>[102]결승기록지!$F$16</f>
        <v>13.43</v>
      </c>
      <c r="U7" s="19" t="str">
        <f>[102]결승기록지!$C$17</f>
        <v>정광민</v>
      </c>
      <c r="V7" s="20" t="str">
        <f>[102]결승기록지!$E$17</f>
        <v>경기광명초</v>
      </c>
      <c r="W7" s="21" t="str">
        <f>[102]결승기록지!$F$17</f>
        <v>14.10</v>
      </c>
      <c r="X7" s="19"/>
      <c r="Y7" s="20"/>
      <c r="Z7" s="21"/>
    </row>
    <row r="8" spans="1:29" s="26" customFormat="1" ht="13.5" customHeight="1">
      <c r="A8" s="62"/>
      <c r="B8" s="12" t="s">
        <v>14</v>
      </c>
      <c r="C8" s="22"/>
      <c r="D8" s="23" t="str">
        <f>[102]결승기록지!$G$8</f>
        <v>-0.7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9" s="26" customFormat="1" ht="13.5" customHeight="1">
      <c r="A9" s="62">
        <v>2</v>
      </c>
      <c r="B9" s="13" t="s">
        <v>56</v>
      </c>
      <c r="C9" s="19" t="str">
        <f>[103]결승기록지!$C$11</f>
        <v>최명진</v>
      </c>
      <c r="D9" s="20" t="str">
        <f>[103]결승기록지!$E$11</f>
        <v>전북이리초</v>
      </c>
      <c r="E9" s="21" t="str">
        <f>[103]결승기록지!$F$11</f>
        <v>23.65DR</v>
      </c>
      <c r="F9" s="19" t="str">
        <f>[103]결승기록지!$C$12</f>
        <v>정병준</v>
      </c>
      <c r="G9" s="20" t="str">
        <f>[103]결승기록지!$E$12</f>
        <v>경기전곡초</v>
      </c>
      <c r="H9" s="21" t="str">
        <f>[103]결승기록지!$F$12</f>
        <v>25.33</v>
      </c>
      <c r="I9" s="19" t="str">
        <f>[103]결승기록지!$C$13</f>
        <v>김건우</v>
      </c>
      <c r="J9" s="20" t="str">
        <f>[103]결승기록지!$E$13</f>
        <v>전북이리동산초</v>
      </c>
      <c r="K9" s="21" t="str">
        <f>[103]결승기록지!$F$13</f>
        <v>26.36</v>
      </c>
      <c r="L9" s="19" t="str">
        <f>[103]결승기록지!$C$14</f>
        <v>김모아</v>
      </c>
      <c r="M9" s="20" t="str">
        <f>[103]결승기록지!$E$14</f>
        <v>전남해남서초</v>
      </c>
      <c r="N9" s="21" t="str">
        <f>[103]결승기록지!$F$14</f>
        <v>26.99</v>
      </c>
      <c r="O9" s="19" t="str">
        <f>[103]결승기록지!$C$15</f>
        <v>김태성</v>
      </c>
      <c r="P9" s="20" t="str">
        <f>[103]결승기록지!$E$15</f>
        <v>부평남초</v>
      </c>
      <c r="Q9" s="21" t="str">
        <f>[103]결승기록지!$F$15</f>
        <v>27.10</v>
      </c>
      <c r="R9" s="19" t="str">
        <f>[103]결승기록지!$C$16</f>
        <v>최진혁</v>
      </c>
      <c r="S9" s="20" t="str">
        <f>[103]결승기록지!$E$16</f>
        <v>울산남외초</v>
      </c>
      <c r="T9" s="21" t="str">
        <f>[103]결승기록지!$F$16</f>
        <v>28.49</v>
      </c>
      <c r="U9" s="19" t="str">
        <f>[103]결승기록지!$C$17</f>
        <v>박성문</v>
      </c>
      <c r="V9" s="20" t="str">
        <f>[103]결승기록지!$E$17</f>
        <v>충남문산초</v>
      </c>
      <c r="W9" s="21" t="str">
        <f>[103]결승기록지!$F$17</f>
        <v>29.04</v>
      </c>
      <c r="X9" s="19" t="str">
        <f>[103]결승기록지!$C$18</f>
        <v>이세현</v>
      </c>
      <c r="Y9" s="20" t="str">
        <f>[103]결승기록지!$E$18</f>
        <v>울산농서초</v>
      </c>
      <c r="Z9" s="21" t="str">
        <f>[103]결승기록지!$F$18</f>
        <v>30.10</v>
      </c>
    </row>
    <row r="10" spans="1:29" s="26" customFormat="1" ht="13.5" customHeight="1">
      <c r="A10" s="62"/>
      <c r="B10" s="12" t="s">
        <v>14</v>
      </c>
      <c r="C10" s="22"/>
      <c r="D10" s="23" t="str">
        <f>[103]결승기록지!$G$8</f>
        <v>-0.6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9" s="26" customFormat="1" ht="13.5" customHeight="1">
      <c r="A11" s="40">
        <v>1</v>
      </c>
      <c r="B11" s="14" t="s">
        <v>59</v>
      </c>
      <c r="C11" s="19" t="str">
        <f>[104]결승기록지!$C$11</f>
        <v>양명석</v>
      </c>
      <c r="D11" s="20" t="str">
        <f>[104]결승기록지!$E$11</f>
        <v>전북진안초</v>
      </c>
      <c r="E11" s="21" t="str">
        <f>[104]결승기록지!$F$11</f>
        <v>2:20.38</v>
      </c>
      <c r="F11" s="19" t="str">
        <f>[104]결승기록지!$C$12</f>
        <v>박성문</v>
      </c>
      <c r="G11" s="20" t="str">
        <f>[104]결승기록지!$E$12</f>
        <v>충남문산초</v>
      </c>
      <c r="H11" s="21" t="str">
        <f>[104]결승기록지!$F$12</f>
        <v>2:21.42</v>
      </c>
      <c r="I11" s="19" t="str">
        <f>[104]결승기록지!$C$13</f>
        <v>박형도</v>
      </c>
      <c r="J11" s="20" t="str">
        <f>[104]결승기록지!$E$13</f>
        <v>경기전곡초</v>
      </c>
      <c r="K11" s="21" t="str">
        <f>[104]결승기록지!$F$13</f>
        <v>2:22.49</v>
      </c>
      <c r="L11" s="19" t="str">
        <f>[104]결승기록지!$C$14</f>
        <v>강대한</v>
      </c>
      <c r="M11" s="20" t="str">
        <f>[104]결승기록지!$E$14</f>
        <v>경기전곡초</v>
      </c>
      <c r="N11" s="21" t="str">
        <f>[104]결승기록지!$F$14</f>
        <v>2:24.19</v>
      </c>
      <c r="O11" s="19" t="str">
        <f>[104]결승기록지!$C$15</f>
        <v>장수빈</v>
      </c>
      <c r="P11" s="20" t="str">
        <f>[104]결승기록지!$E$15</f>
        <v>충남홍남초</v>
      </c>
      <c r="Q11" s="21" t="str">
        <f>[104]결승기록지!$F$15</f>
        <v>2:28.73</v>
      </c>
      <c r="R11" s="19" t="str">
        <f>[104]결승기록지!$C$16</f>
        <v>정은찬</v>
      </c>
      <c r="S11" s="20" t="str">
        <f>[104]결승기록지!$E$16</f>
        <v>충남당진원당초</v>
      </c>
      <c r="T11" s="21" t="str">
        <f>[104]결승기록지!$F$16</f>
        <v>2:30.85</v>
      </c>
      <c r="U11" s="19" t="str">
        <f>[104]결승기록지!$C$17</f>
        <v>김석찬</v>
      </c>
      <c r="V11" s="20" t="str">
        <f>[104]결승기록지!$E$17</f>
        <v>충남성환초</v>
      </c>
      <c r="W11" s="21" t="str">
        <f>[104]결승기록지!$F$17</f>
        <v>2:31.78</v>
      </c>
      <c r="X11" s="19" t="str">
        <f>[104]결승기록지!$C$18</f>
        <v>김진홍</v>
      </c>
      <c r="Y11" s="20" t="str">
        <f>[104]결승기록지!$E$18</f>
        <v>충북영동초</v>
      </c>
      <c r="Z11" s="21" t="str">
        <f>[104]결승기록지!$F$18</f>
        <v>2:34.45</v>
      </c>
    </row>
    <row r="12" spans="1:29" s="26" customFormat="1" ht="13.5" customHeight="1">
      <c r="A12" s="48">
        <v>2</v>
      </c>
      <c r="B12" s="39" t="s">
        <v>65</v>
      </c>
      <c r="C12" s="28" t="str">
        <f>[105]높이!$C$11</f>
        <v>김정현</v>
      </c>
      <c r="D12" s="29" t="str">
        <f>[105]높이!$E$11</f>
        <v>인천갑룡초</v>
      </c>
      <c r="E12" s="30" t="str">
        <f>[105]높이!$F$11</f>
        <v>1.56</v>
      </c>
      <c r="F12" s="28" t="str">
        <f>[105]높이!$C$12</f>
        <v>이민찬</v>
      </c>
      <c r="G12" s="29" t="str">
        <f>[105]높이!$E$12</f>
        <v>경기신하초</v>
      </c>
      <c r="H12" s="30" t="str">
        <f>[105]높이!$F$12</f>
        <v>1.30</v>
      </c>
      <c r="I12" s="28" t="str">
        <f>[105]높이!$C$13</f>
        <v>이상현</v>
      </c>
      <c r="J12" s="29" t="str">
        <f>[105]높이!$E$13</f>
        <v>서울강신초</v>
      </c>
      <c r="K12" s="30" t="str">
        <f>[105]높이!$F$13</f>
        <v>1.30</v>
      </c>
      <c r="L12" s="28"/>
      <c r="M12" s="29"/>
      <c r="N12" s="30"/>
      <c r="O12" s="28"/>
      <c r="P12" s="29"/>
      <c r="Q12" s="30"/>
      <c r="R12" s="28"/>
      <c r="S12" s="29"/>
      <c r="T12" s="38"/>
      <c r="U12" s="28"/>
      <c r="V12" s="29"/>
      <c r="W12" s="38"/>
      <c r="X12" s="28"/>
      <c r="Y12" s="29"/>
      <c r="Z12" s="30"/>
      <c r="AA12" s="27"/>
      <c r="AB12" s="27"/>
      <c r="AC12" s="27"/>
    </row>
    <row r="13" spans="1:29" s="26" customFormat="1" ht="13.5" customHeight="1">
      <c r="A13" s="62">
        <v>3</v>
      </c>
      <c r="B13" s="13" t="s">
        <v>17</v>
      </c>
      <c r="C13" s="19" t="str">
        <f>[105]멀리!$C$11</f>
        <v>김정현</v>
      </c>
      <c r="D13" s="20" t="str">
        <f>[105]멀리!$E$11</f>
        <v>인천갑룡초</v>
      </c>
      <c r="E13" s="21" t="str">
        <f>[105]멀리!$F$11</f>
        <v>4.86</v>
      </c>
      <c r="F13" s="19" t="str">
        <f>[105]멀리!$C$12</f>
        <v>최진혁</v>
      </c>
      <c r="G13" s="20" t="str">
        <f>[105]멀리!$E$12</f>
        <v>울산남외초</v>
      </c>
      <c r="H13" s="41" t="str">
        <f>[105]멀리!$F$12</f>
        <v>4.71</v>
      </c>
      <c r="I13" s="19" t="str">
        <f>[105]멀리!$C$13</f>
        <v>고준희</v>
      </c>
      <c r="J13" s="20" t="str">
        <f>[105]멀리!$E$13</f>
        <v>광양칠성초</v>
      </c>
      <c r="K13" s="41" t="str">
        <f>[105]멀리!$F$13</f>
        <v>4.64</v>
      </c>
      <c r="L13" s="19" t="str">
        <f>[105]멀리!$C$14</f>
        <v>구태우</v>
      </c>
      <c r="M13" s="20" t="str">
        <f>[105]멀리!$E$14</f>
        <v>경북벽진초</v>
      </c>
      <c r="N13" s="21" t="str">
        <f>[105]멀리!$F$14</f>
        <v>4.54</v>
      </c>
      <c r="O13" s="19" t="str">
        <f>[105]멀리!$C$15</f>
        <v>임기민</v>
      </c>
      <c r="P13" s="20" t="str">
        <f>[105]멀리!$E$15</f>
        <v>영덕야성초</v>
      </c>
      <c r="Q13" s="41" t="str">
        <f>[105]멀리!$F$15</f>
        <v>4.51</v>
      </c>
      <c r="R13" s="19" t="str">
        <f>[105]멀리!$C$16</f>
        <v>이세현</v>
      </c>
      <c r="S13" s="20" t="str">
        <f>[105]멀리!$E$16</f>
        <v>울산농서초</v>
      </c>
      <c r="T13" s="21" t="str">
        <f>[105]멀리!$F$16</f>
        <v>4.43</v>
      </c>
      <c r="U13" s="19" t="str">
        <f>[105]멀리!$C$17</f>
        <v>한인규</v>
      </c>
      <c r="V13" s="20" t="str">
        <f>[105]멀리!$E$17</f>
        <v>경기신하초</v>
      </c>
      <c r="W13" s="21" t="str">
        <f>[105]멀리!$F$17</f>
        <v>4.24</v>
      </c>
      <c r="X13" s="19" t="str">
        <f>[105]멀리!$C$18</f>
        <v>이민찬</v>
      </c>
      <c r="Y13" s="20" t="str">
        <f>[105]멀리!$E$18</f>
        <v>경기신하초</v>
      </c>
      <c r="Z13" s="21" t="str">
        <f>[105]멀리!$F$18</f>
        <v>4.16</v>
      </c>
    </row>
    <row r="14" spans="1:29" s="26" customFormat="1" ht="13.5" customHeight="1">
      <c r="A14" s="62"/>
      <c r="B14" s="12" t="s">
        <v>242</v>
      </c>
      <c r="C14" s="32"/>
      <c r="D14" s="42" t="str">
        <f>[105]멀리!$G$11</f>
        <v>-0.0</v>
      </c>
      <c r="E14" s="43"/>
      <c r="F14" s="44"/>
      <c r="G14" s="42" t="str">
        <f>[105]멀리!$G$12</f>
        <v>-0.1</v>
      </c>
      <c r="H14" s="45"/>
      <c r="I14" s="44"/>
      <c r="J14" s="42" t="str">
        <f>[105]멀리!$G$13</f>
        <v>-0.1</v>
      </c>
      <c r="K14" s="43"/>
      <c r="L14" s="32"/>
      <c r="M14" s="42" t="str">
        <f>[105]멀리!$G$14</f>
        <v>-1.3</v>
      </c>
      <c r="N14" s="43"/>
      <c r="O14" s="22"/>
      <c r="P14" s="42" t="str">
        <f>[105]멀리!$G$15</f>
        <v>1.3</v>
      </c>
      <c r="Q14" s="43"/>
      <c r="R14" s="22"/>
      <c r="S14" s="42" t="str">
        <f>[105]멀리!$G$16</f>
        <v>0.3</v>
      </c>
      <c r="T14" s="45"/>
      <c r="U14" s="46"/>
      <c r="V14" s="42" t="str">
        <f>[105]멀리!$G$17</f>
        <v>-0.7</v>
      </c>
      <c r="W14" s="45"/>
      <c r="X14" s="22"/>
      <c r="Y14" s="42" t="str">
        <f>[105]멀리!$G$18</f>
        <v>0.3</v>
      </c>
      <c r="Z14" s="43"/>
    </row>
    <row r="15" spans="1:29" s="26" customFormat="1" ht="13.5" customHeight="1">
      <c r="A15" s="40">
        <v>1</v>
      </c>
      <c r="B15" s="14" t="s">
        <v>22</v>
      </c>
      <c r="C15" s="28" t="str">
        <f>[105]포환!$C$11</f>
        <v>이정욱</v>
      </c>
      <c r="D15" s="29" t="str">
        <f>[105]포환!$E$11</f>
        <v>경북화산초</v>
      </c>
      <c r="E15" s="30" t="str">
        <f>[105]포환!$F$11</f>
        <v>14.62</v>
      </c>
      <c r="F15" s="28" t="str">
        <f>[105]포환!$C$12</f>
        <v>최원석</v>
      </c>
      <c r="G15" s="29" t="str">
        <f>[105]포환!$E$12</f>
        <v>삼은초</v>
      </c>
      <c r="H15" s="30" t="str">
        <f>[105]포환!$F$12</f>
        <v>12.66</v>
      </c>
      <c r="I15" s="28" t="str">
        <f>[105]포환!$C$13</f>
        <v>권민우</v>
      </c>
      <c r="J15" s="29" t="str">
        <f>[105]포환!$E$13</f>
        <v>충남성환초</v>
      </c>
      <c r="K15" s="30" t="str">
        <f>[105]포환!$F$13</f>
        <v>11.15</v>
      </c>
      <c r="L15" s="28" t="str">
        <f>[105]포환!$C$14</f>
        <v>이상호</v>
      </c>
      <c r="M15" s="29" t="str">
        <f>[105]포환!$E$14</f>
        <v>충남홍남초</v>
      </c>
      <c r="N15" s="30" t="str">
        <f>[105]포환!$F$14</f>
        <v>10.78</v>
      </c>
      <c r="O15" s="28" t="str">
        <f>[105]포환!$C$15</f>
        <v>유동훈</v>
      </c>
      <c r="P15" s="29" t="str">
        <f>[105]포환!$E$15</f>
        <v>전북이리팔봉초</v>
      </c>
      <c r="Q15" s="30" t="str">
        <f>[105]포환!$F$15</f>
        <v>10.05</v>
      </c>
      <c r="R15" s="28" t="str">
        <f>[105]포환!$C$16</f>
        <v>박성재</v>
      </c>
      <c r="S15" s="29" t="str">
        <f>[105]포환!$E$16</f>
        <v>서울당서초</v>
      </c>
      <c r="T15" s="38" t="str">
        <f>[105]포환!$F$16</f>
        <v>09.90</v>
      </c>
      <c r="U15" s="28"/>
      <c r="V15" s="29"/>
      <c r="W15" s="38"/>
      <c r="X15" s="28"/>
      <c r="Y15" s="29"/>
      <c r="Z15" s="38"/>
    </row>
    <row r="16" spans="1:29" s="26" customFormat="1" ht="13.5" customHeight="1">
      <c r="A16" s="62">
        <v>3</v>
      </c>
      <c r="B16" s="13" t="s">
        <v>165</v>
      </c>
      <c r="C16" s="19"/>
      <c r="D16" s="20" t="str">
        <f>[106]결승기록지!$E$11</f>
        <v>논산내동초</v>
      </c>
      <c r="E16" s="21" t="str">
        <f>[106]결승기록지!$F$11</f>
        <v>56.21</v>
      </c>
      <c r="F16" s="19"/>
      <c r="G16" s="20" t="str">
        <f>[106]결승기록지!$E$12</f>
        <v>서울강신초</v>
      </c>
      <c r="H16" s="21" t="str">
        <f>[106]결승기록지!$F$12</f>
        <v>59.15</v>
      </c>
      <c r="I16" s="19"/>
      <c r="J16" s="20" t="str">
        <f>[106]결승기록지!$E$13</f>
        <v>인천일신초</v>
      </c>
      <c r="K16" s="21" t="str">
        <f>[106]결승기록지!$F$13</f>
        <v>59.70</v>
      </c>
      <c r="L16" s="19"/>
      <c r="M16" s="20" t="str">
        <f>[106]결승기록지!$E$14</f>
        <v>서울중동초</v>
      </c>
      <c r="N16" s="21" t="str">
        <f>[106]결승기록지!$F$14</f>
        <v>1:05.98</v>
      </c>
      <c r="O16" s="19"/>
      <c r="P16" s="20"/>
      <c r="Q16" s="21"/>
      <c r="R16" s="19"/>
      <c r="S16" s="20"/>
      <c r="T16" s="21"/>
      <c r="U16" s="19"/>
      <c r="V16" s="20"/>
      <c r="W16" s="21"/>
      <c r="X16" s="19"/>
      <c r="Y16" s="20"/>
      <c r="Z16" s="21"/>
    </row>
    <row r="17" spans="1:29" s="26" customFormat="1" ht="13.5" customHeight="1">
      <c r="A17" s="62"/>
      <c r="B17" s="12"/>
      <c r="C17" s="72" t="str">
        <f>[106]결승기록지!$C$11</f>
        <v>김영서 김남경 이동관 이시안</v>
      </c>
      <c r="D17" s="73"/>
      <c r="E17" s="74"/>
      <c r="F17" s="72" t="str">
        <f>[106]결승기록지!$C$12</f>
        <v>이지호 박재형 김민찬 이상현</v>
      </c>
      <c r="G17" s="73"/>
      <c r="H17" s="74"/>
      <c r="I17" s="72" t="str">
        <f>[106]결승기록지!$C$13</f>
        <v>박대영 신명준 최성원 김연우</v>
      </c>
      <c r="J17" s="73"/>
      <c r="K17" s="74"/>
      <c r="L17" s="72" t="str">
        <f>[106]결승기록지!$C$14</f>
        <v>권운혁 임대휘 임대승 김문철</v>
      </c>
      <c r="M17" s="73"/>
      <c r="N17" s="74"/>
      <c r="O17" s="72"/>
      <c r="P17" s="73"/>
      <c r="Q17" s="74"/>
      <c r="R17" s="72"/>
      <c r="S17" s="73"/>
      <c r="T17" s="74"/>
      <c r="U17" s="72"/>
      <c r="V17" s="73"/>
      <c r="W17" s="74"/>
      <c r="X17" s="72"/>
      <c r="Y17" s="73"/>
      <c r="Z17" s="74"/>
    </row>
    <row r="18" spans="1:29" s="26" customFormat="1" ht="7.5" customHeight="1">
      <c r="A18" s="40"/>
      <c r="B18" s="1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9" s="9" customFormat="1">
      <c r="A19" s="47"/>
      <c r="B19" s="65" t="s">
        <v>243</v>
      </c>
      <c r="C19" s="65"/>
      <c r="D19" s="10"/>
      <c r="E19" s="10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0"/>
      <c r="U19" s="10"/>
      <c r="V19" s="10"/>
      <c r="W19" s="10"/>
      <c r="X19" s="10"/>
      <c r="Y19" s="10"/>
      <c r="Z19" s="10"/>
    </row>
    <row r="20" spans="1:29" ht="9.75" customHeight="1">
      <c r="A20" s="4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9">
      <c r="A21" s="47"/>
      <c r="B21" s="7" t="s">
        <v>7</v>
      </c>
      <c r="C21" s="2"/>
      <c r="D21" s="3" t="s">
        <v>53</v>
      </c>
      <c r="E21" s="4"/>
      <c r="F21" s="2"/>
      <c r="G21" s="3" t="s">
        <v>11</v>
      </c>
      <c r="H21" s="4"/>
      <c r="I21" s="2"/>
      <c r="J21" s="3" t="s">
        <v>0</v>
      </c>
      <c r="K21" s="4"/>
      <c r="L21" s="2"/>
      <c r="M21" s="3" t="s">
        <v>1</v>
      </c>
      <c r="N21" s="4"/>
      <c r="O21" s="2"/>
      <c r="P21" s="3" t="s">
        <v>244</v>
      </c>
      <c r="Q21" s="4"/>
      <c r="R21" s="2"/>
      <c r="S21" s="3" t="s">
        <v>3</v>
      </c>
      <c r="T21" s="4"/>
      <c r="U21" s="2"/>
      <c r="V21" s="3" t="s">
        <v>4</v>
      </c>
      <c r="W21" s="4"/>
      <c r="X21" s="2"/>
      <c r="Y21" s="3" t="s">
        <v>9</v>
      </c>
      <c r="Z21" s="4"/>
    </row>
    <row r="22" spans="1:29" ht="14.25" thickBot="1">
      <c r="A22" s="40"/>
      <c r="B22" s="6" t="s">
        <v>54</v>
      </c>
      <c r="C22" s="5" t="s">
        <v>5</v>
      </c>
      <c r="D22" s="5" t="s">
        <v>10</v>
      </c>
      <c r="E22" s="5" t="s">
        <v>6</v>
      </c>
      <c r="F22" s="5" t="s">
        <v>245</v>
      </c>
      <c r="G22" s="5" t="s">
        <v>10</v>
      </c>
      <c r="H22" s="5" t="s">
        <v>6</v>
      </c>
      <c r="I22" s="5" t="s">
        <v>5</v>
      </c>
      <c r="J22" s="5" t="s">
        <v>246</v>
      </c>
      <c r="K22" s="5" t="s">
        <v>6</v>
      </c>
      <c r="L22" s="5" t="s">
        <v>5</v>
      </c>
      <c r="M22" s="5" t="s">
        <v>10</v>
      </c>
      <c r="N22" s="5" t="s">
        <v>6</v>
      </c>
      <c r="O22" s="5" t="s">
        <v>245</v>
      </c>
      <c r="P22" s="5" t="s">
        <v>10</v>
      </c>
      <c r="Q22" s="5" t="s">
        <v>6</v>
      </c>
      <c r="R22" s="5" t="s">
        <v>5</v>
      </c>
      <c r="S22" s="5" t="s">
        <v>10</v>
      </c>
      <c r="T22" s="5" t="s">
        <v>6</v>
      </c>
      <c r="U22" s="5" t="s">
        <v>5</v>
      </c>
      <c r="V22" s="5" t="s">
        <v>10</v>
      </c>
      <c r="W22" s="5" t="s">
        <v>6</v>
      </c>
      <c r="X22" s="5" t="s">
        <v>5</v>
      </c>
      <c r="Y22" s="5" t="s">
        <v>246</v>
      </c>
      <c r="Z22" s="5" t="s">
        <v>247</v>
      </c>
    </row>
    <row r="23" spans="1:29" s="26" customFormat="1" ht="13.5" customHeight="1" thickTop="1">
      <c r="A23" s="62">
        <v>1</v>
      </c>
      <c r="B23" s="13" t="s">
        <v>248</v>
      </c>
      <c r="C23" s="19" t="str">
        <f>[107]결승기록지!$C$11</f>
        <v>배윤진</v>
      </c>
      <c r="D23" s="20" t="str">
        <f>[107]결승기록지!$E$11</f>
        <v>인천일신초</v>
      </c>
      <c r="E23" s="21" t="str">
        <f>[107]결승기록지!$F$11</f>
        <v>12.61</v>
      </c>
      <c r="F23" s="19" t="str">
        <f>[107]결승기록지!$C$12</f>
        <v>민소윤</v>
      </c>
      <c r="G23" s="20" t="str">
        <f>[107]결승기록지!$E$12</f>
        <v>경남거제중곡초</v>
      </c>
      <c r="H23" s="21" t="str">
        <f>[107]결승기록지!$F$12</f>
        <v>13.45</v>
      </c>
      <c r="I23" s="19" t="str">
        <f>[107]결승기록지!$C$13</f>
        <v>공지민</v>
      </c>
      <c r="J23" s="20" t="str">
        <f>[107]결승기록지!$E$13</f>
        <v>경기금정초</v>
      </c>
      <c r="K23" s="21" t="str">
        <f>[107]결승기록지!$F$13</f>
        <v>13.51</v>
      </c>
      <c r="L23" s="19" t="str">
        <f>[107]결승기록지!$C$14</f>
        <v>신다연</v>
      </c>
      <c r="M23" s="20" t="str">
        <f>[107]결승기록지!$E$14</f>
        <v>인천일신초</v>
      </c>
      <c r="N23" s="21" t="str">
        <f>[107]결승기록지!$F$14</f>
        <v>13.97</v>
      </c>
      <c r="O23" s="19" t="str">
        <f>[107]결승기록지!$C$15</f>
        <v>이희원</v>
      </c>
      <c r="P23" s="20" t="str">
        <f>[107]결승기록지!$E$15</f>
        <v>노성초</v>
      </c>
      <c r="Q23" s="21" t="str">
        <f>[107]결승기록지!$F$15</f>
        <v>14.20</v>
      </c>
      <c r="R23" s="19" t="str">
        <f>[107]결승기록지!$C$16</f>
        <v>김유빈</v>
      </c>
      <c r="S23" s="20" t="str">
        <f>[107]결승기록지!$E$16</f>
        <v>사내초</v>
      </c>
      <c r="T23" s="21" t="str">
        <f>[107]결승기록지!$F$16</f>
        <v>14.37</v>
      </c>
      <c r="U23" s="19" t="str">
        <f>[107]결승기록지!$C$17</f>
        <v>백솔하</v>
      </c>
      <c r="V23" s="20" t="str">
        <f>[107]결승기록지!$E$17</f>
        <v>충남아산남성초</v>
      </c>
      <c r="W23" s="21" t="str">
        <f>[107]결승기록지!$F$17</f>
        <v>14.41</v>
      </c>
      <c r="X23" s="19" t="str">
        <f>[107]결승기록지!$C$18</f>
        <v>박하은</v>
      </c>
      <c r="Y23" s="20" t="str">
        <f>[107]결승기록지!$E$18</f>
        <v>부평남초</v>
      </c>
      <c r="Z23" s="21" t="str">
        <f>[107]결승기록지!$F$18</f>
        <v>14.44</v>
      </c>
    </row>
    <row r="24" spans="1:29" s="26" customFormat="1" ht="13.5" customHeight="1">
      <c r="A24" s="62"/>
      <c r="B24" s="12" t="s">
        <v>14</v>
      </c>
      <c r="C24" s="22"/>
      <c r="D24" s="23" t="str">
        <f>[107]결승기록지!$G$8</f>
        <v>0.2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4"/>
    </row>
    <row r="25" spans="1:29" s="26" customFormat="1" ht="13.5" customHeight="1">
      <c r="A25" s="62">
        <v>2</v>
      </c>
      <c r="B25" s="13" t="s">
        <v>56</v>
      </c>
      <c r="C25" s="19" t="str">
        <f>[108]결승기록지!$C$11</f>
        <v>배윤진</v>
      </c>
      <c r="D25" s="20" t="str">
        <f>[108]결승기록지!$E$11</f>
        <v>인천일신초</v>
      </c>
      <c r="E25" s="21" t="str">
        <f>[108]결승기록지!$F$11</f>
        <v>26.10DR</v>
      </c>
      <c r="F25" s="19" t="str">
        <f>[108]결승기록지!$C$12</f>
        <v>민소윤</v>
      </c>
      <c r="G25" s="20" t="str">
        <f>[108]결승기록지!$E$12</f>
        <v>경남거제중곡초</v>
      </c>
      <c r="H25" s="21" t="str">
        <f>[108]결승기록지!$F$12</f>
        <v>27.81</v>
      </c>
      <c r="I25" s="19" t="str">
        <f>[108]결승기록지!$C$13</f>
        <v>공지민</v>
      </c>
      <c r="J25" s="20" t="str">
        <f>[108]결승기록지!$E$13</f>
        <v>경기금정초</v>
      </c>
      <c r="K25" s="21" t="str">
        <f>[108]결승기록지!$F$13</f>
        <v>28.04</v>
      </c>
      <c r="L25" s="19" t="str">
        <f>[108]결승기록지!$C$14</f>
        <v>김유빈</v>
      </c>
      <c r="M25" s="20" t="str">
        <f>[108]결승기록지!$E$14</f>
        <v>사내초</v>
      </c>
      <c r="N25" s="21" t="str">
        <f>[108]결승기록지!$F$14</f>
        <v>29.94</v>
      </c>
      <c r="O25" s="19" t="str">
        <f>[108]결승기록지!$C$15</f>
        <v>김정은</v>
      </c>
      <c r="P25" s="20" t="str">
        <f>[108]결승기록지!$E$15</f>
        <v>비인초</v>
      </c>
      <c r="Q25" s="21" t="str">
        <f>[108]결승기록지!$F$15</f>
        <v>30.15</v>
      </c>
      <c r="R25" s="19" t="str">
        <f>[108]결승기록지!$C$16</f>
        <v>백솔하</v>
      </c>
      <c r="S25" s="20" t="str">
        <f>[108]결승기록지!$E$16</f>
        <v>충남아산남성초</v>
      </c>
      <c r="T25" s="21" t="str">
        <f>[108]결승기록지!$F$16</f>
        <v>30.21</v>
      </c>
      <c r="U25" s="19" t="str">
        <f>[108]결승기록지!$C$17</f>
        <v>김민영</v>
      </c>
      <c r="V25" s="20" t="str">
        <f>[108]결승기록지!$E$17</f>
        <v>충남서정초</v>
      </c>
      <c r="W25" s="21" t="str">
        <f>[108]결승기록지!$F$17</f>
        <v>30.70</v>
      </c>
      <c r="X25" s="19" t="str">
        <f>[108]결승기록지!$C$18</f>
        <v>이효비</v>
      </c>
      <c r="Y25" s="20" t="str">
        <f>[108]결승기록지!$E$18</f>
        <v>전북이리팔봉초</v>
      </c>
      <c r="Z25" s="21" t="str">
        <f>[108]결승기록지!$F$18</f>
        <v>30.72</v>
      </c>
    </row>
    <row r="26" spans="1:29" s="26" customFormat="1" ht="13.5" customHeight="1">
      <c r="A26" s="62"/>
      <c r="B26" s="12" t="s">
        <v>14</v>
      </c>
      <c r="C26" s="22"/>
      <c r="D26" s="23" t="str">
        <f>[108]결승기록지!$G$8</f>
        <v>-0.6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4"/>
    </row>
    <row r="27" spans="1:29" s="26" customFormat="1" ht="13.5" customHeight="1">
      <c r="A27" s="40">
        <v>1</v>
      </c>
      <c r="B27" s="14" t="s">
        <v>59</v>
      </c>
      <c r="C27" s="19" t="str">
        <f>[109]결승!$C$9</f>
        <v>김소윤</v>
      </c>
      <c r="D27" s="20" t="str">
        <f>[109]결승!$E$9</f>
        <v>경기이현초</v>
      </c>
      <c r="E27" s="21" t="str">
        <f>[109]결승!$F$9</f>
        <v>2:32.28</v>
      </c>
      <c r="F27" s="19" t="str">
        <f>[109]결승!$C$10</f>
        <v>박채빈</v>
      </c>
      <c r="G27" s="20" t="str">
        <f>[109]결승!$E$10</f>
        <v>충남홍남초</v>
      </c>
      <c r="H27" s="21" t="str">
        <f>[109]결승!$F$10</f>
        <v>2:33.96</v>
      </c>
      <c r="I27" s="19" t="str">
        <f>[109]결승!$C$11</f>
        <v>박성은</v>
      </c>
      <c r="J27" s="20" t="str">
        <f>[109]결승!$E$11</f>
        <v>강구초</v>
      </c>
      <c r="K27" s="21" t="str">
        <f>[109]결승!$F$11</f>
        <v>2:36.07</v>
      </c>
      <c r="L27" s="19" t="str">
        <f>[109]결승!$C$12</f>
        <v>박서연</v>
      </c>
      <c r="M27" s="20" t="str">
        <f>[109]결승!$E$12</f>
        <v>경북화산초</v>
      </c>
      <c r="N27" s="21" t="str">
        <f>[109]결승!$F$12</f>
        <v>2:36.60</v>
      </c>
      <c r="O27" s="19" t="str">
        <f>[109]결승!$C$13</f>
        <v>김정은</v>
      </c>
      <c r="P27" s="20" t="str">
        <f>[109]결승!$E$13</f>
        <v>비인초</v>
      </c>
      <c r="Q27" s="21" t="str">
        <f>[109]결승!$F$13</f>
        <v>2:56.60</v>
      </c>
      <c r="R27" s="19" t="str">
        <f>[109]결승기록지!$C$16</f>
        <v>도남경</v>
      </c>
      <c r="S27" s="20" t="str">
        <f>[109]결승!$E$14</f>
        <v>대전관평초</v>
      </c>
      <c r="T27" s="21" t="str">
        <f>[109]결승기록지!$F$16</f>
        <v>3:05.77</v>
      </c>
      <c r="U27" s="19" t="str">
        <f>[109]결승기록지!$C$17</f>
        <v>홍서린</v>
      </c>
      <c r="V27" s="20" t="str">
        <f>[109]결승기록지!$E$17</f>
        <v>대전관평초</v>
      </c>
      <c r="W27" s="21" t="str">
        <f>[109]결승기록지!$F$17</f>
        <v>3:09.78</v>
      </c>
      <c r="X27" s="19" t="str">
        <f>[109]결승기록지!$C$18</f>
        <v>음지민</v>
      </c>
      <c r="Y27" s="20" t="str">
        <f>[109]결승기록지!$E$18</f>
        <v>충북평곡초</v>
      </c>
      <c r="Z27" s="21" t="str">
        <f>[109]결승기록지!$F$18</f>
        <v>3:18.41</v>
      </c>
    </row>
    <row r="28" spans="1:29" s="26" customFormat="1" ht="13.5" customHeight="1">
      <c r="A28" s="48">
        <v>2</v>
      </c>
      <c r="B28" s="39" t="s">
        <v>249</v>
      </c>
      <c r="C28" s="28" t="str">
        <f>[110]높이!$C$11</f>
        <v>최연서</v>
      </c>
      <c r="D28" s="29" t="str">
        <f>[110]높이!$E$11</f>
        <v>전북문학초</v>
      </c>
      <c r="E28" s="30" t="str">
        <f>[110]높이!$F$11</f>
        <v>1.45</v>
      </c>
      <c r="F28" s="28" t="str">
        <f>[110]높이!$C$12</f>
        <v>박하은</v>
      </c>
      <c r="G28" s="29" t="str">
        <f>[110]높이!$E$12</f>
        <v>부평남초</v>
      </c>
      <c r="H28" s="38" t="str">
        <f>[110]높이!$F$12</f>
        <v>1.45</v>
      </c>
      <c r="I28" s="28" t="str">
        <f>[110]높이!$C$13</f>
        <v>이정인</v>
      </c>
      <c r="J28" s="29" t="str">
        <f>[110]높이!$E$13</f>
        <v>광양칠성초</v>
      </c>
      <c r="K28" s="38" t="str">
        <f>[110]높이!$F$13</f>
        <v>1.30</v>
      </c>
      <c r="L28" s="28"/>
      <c r="M28" s="29"/>
      <c r="N28" s="30"/>
      <c r="O28" s="28"/>
      <c r="P28" s="29"/>
      <c r="Q28" s="38"/>
      <c r="R28" s="28"/>
      <c r="S28" s="29"/>
      <c r="T28" s="38"/>
      <c r="U28" s="28"/>
      <c r="V28" s="29"/>
      <c r="W28" s="38"/>
      <c r="X28" s="28"/>
      <c r="Y28" s="29"/>
      <c r="Z28" s="30"/>
      <c r="AA28" s="27"/>
      <c r="AB28" s="27"/>
      <c r="AC28" s="27"/>
    </row>
    <row r="29" spans="1:29" s="26" customFormat="1" ht="13.5" customHeight="1">
      <c r="A29" s="62">
        <v>3</v>
      </c>
      <c r="B29" s="13" t="s">
        <v>17</v>
      </c>
      <c r="C29" s="19" t="str">
        <f>[110]멀리!$C$11</f>
        <v>이희원</v>
      </c>
      <c r="D29" s="20" t="str">
        <f>[110]멀리!$E$11</f>
        <v>노성초</v>
      </c>
      <c r="E29" s="21" t="str">
        <f>[110]멀리!$F$11</f>
        <v>4.71</v>
      </c>
      <c r="F29" s="19" t="str">
        <f>[110]멀리!$C$12</f>
        <v>박혜수</v>
      </c>
      <c r="G29" s="20" t="str">
        <f>[110]멀리!$E$12</f>
        <v>충남홍남초</v>
      </c>
      <c r="H29" s="41" t="str">
        <f>[110]멀리!$F$12</f>
        <v>4.47</v>
      </c>
      <c r="I29" s="19" t="str">
        <f>[110]멀리!$C$13</f>
        <v>서예지</v>
      </c>
      <c r="J29" s="20" t="str">
        <f>[110]멀리!$E$13</f>
        <v>광양칠성초</v>
      </c>
      <c r="K29" s="41" t="str">
        <f>[110]멀리!$F$13</f>
        <v>4.41</v>
      </c>
      <c r="L29" s="19" t="str">
        <f>[110]멀리!$C$14</f>
        <v>임연희</v>
      </c>
      <c r="M29" s="20" t="str">
        <f>[110]멀리!$E$14</f>
        <v>논산부창초</v>
      </c>
      <c r="N29" s="21" t="str">
        <f>[110]멀리!$F$14</f>
        <v>4.34</v>
      </c>
      <c r="O29" s="19" t="str">
        <f>[110]멀리!$C$15</f>
        <v>신다연</v>
      </c>
      <c r="P29" s="20" t="str">
        <f>[110]멀리!$E$15</f>
        <v>인천일신초</v>
      </c>
      <c r="Q29" s="41" t="str">
        <f>[110]멀리!$F$15</f>
        <v>4.20</v>
      </c>
      <c r="R29" s="19" t="str">
        <f>[110]멀리!$C$16</f>
        <v>이정인</v>
      </c>
      <c r="S29" s="20" t="str">
        <f>[110]멀리!$E$16</f>
        <v>광양칠성초</v>
      </c>
      <c r="T29" s="21" t="str">
        <f>[110]멀리!$F$16</f>
        <v>3.97</v>
      </c>
      <c r="U29" s="19" t="str">
        <f>[110]멀리!$C$17</f>
        <v>서동희</v>
      </c>
      <c r="V29" s="20" t="str">
        <f>[110]멀리!$E$17</f>
        <v>충북평곡초</v>
      </c>
      <c r="W29" s="21" t="str">
        <f>[110]멀리!$F$17</f>
        <v>3.96</v>
      </c>
      <c r="X29" s="19" t="str">
        <f>[110]멀리!$C$18</f>
        <v>박성은</v>
      </c>
      <c r="Y29" s="20" t="str">
        <f>[110]멀리!$E$18</f>
        <v>강구초</v>
      </c>
      <c r="Z29" s="21" t="str">
        <f>[110]멀리!$F$18</f>
        <v>3.73</v>
      </c>
    </row>
    <row r="30" spans="1:29" s="26" customFormat="1" ht="13.5" customHeight="1">
      <c r="A30" s="62"/>
      <c r="B30" s="12" t="s">
        <v>14</v>
      </c>
      <c r="C30" s="32"/>
      <c r="D30" s="42" t="str">
        <f>[110]멀리!$G$11</f>
        <v>0.4</v>
      </c>
      <c r="E30" s="43"/>
      <c r="F30" s="44"/>
      <c r="G30" s="42" t="str">
        <f>[110]멀리!$G$12</f>
        <v>-0.0</v>
      </c>
      <c r="H30" s="43"/>
      <c r="I30" s="44"/>
      <c r="J30" s="42" t="str">
        <f>[110]멀리!$G$13</f>
        <v>-0.0</v>
      </c>
      <c r="K30" s="45"/>
      <c r="L30" s="32"/>
      <c r="M30" s="42" t="str">
        <f>[110]멀리!$G$14</f>
        <v>0.1</v>
      </c>
      <c r="N30" s="45"/>
      <c r="O30" s="22"/>
      <c r="P30" s="42" t="str">
        <f>[110]멀리!$G$15</f>
        <v>-0.3</v>
      </c>
      <c r="Q30" s="45"/>
      <c r="R30" s="22"/>
      <c r="S30" s="42" t="str">
        <f>[110]멀리!$G$16</f>
        <v>0.4</v>
      </c>
      <c r="T30" s="43"/>
      <c r="U30" s="46"/>
      <c r="V30" s="42" t="str">
        <f>[110]멀리!$G$17</f>
        <v>0.1</v>
      </c>
      <c r="W30" s="45"/>
      <c r="X30" s="22"/>
      <c r="Y30" s="42">
        <f>[110]멀리!$G$18</f>
        <v>0.8</v>
      </c>
      <c r="Z30" s="43"/>
    </row>
    <row r="31" spans="1:29" s="26" customFormat="1" ht="13.5" customHeight="1">
      <c r="A31" s="40">
        <v>1</v>
      </c>
      <c r="B31" s="14" t="s">
        <v>22</v>
      </c>
      <c r="C31" s="19" t="str">
        <f>[110]포환!$C$11</f>
        <v>이예람</v>
      </c>
      <c r="D31" s="20" t="str">
        <f>[110]포환!$E$11</f>
        <v>천안일봉초</v>
      </c>
      <c r="E31" s="21" t="str">
        <f>[110]포환!$F$11</f>
        <v>13.00DR</v>
      </c>
      <c r="F31" s="19" t="str">
        <f>[110]포환!$C$12</f>
        <v>김채현</v>
      </c>
      <c r="G31" s="20" t="str">
        <f>[110]포환!$E$12</f>
        <v>경북도량초</v>
      </c>
      <c r="H31" s="41" t="str">
        <f>[110]포환!$F$12</f>
        <v>12.25</v>
      </c>
      <c r="I31" s="19" t="str">
        <f>[110]포환!$C$13</f>
        <v>김나현</v>
      </c>
      <c r="J31" s="20" t="str">
        <f>[110]포환!$E$13</f>
        <v>전북이리팔봉초</v>
      </c>
      <c r="K31" s="41" t="str">
        <f>[110]포환!$F$13</f>
        <v>11.65</v>
      </c>
      <c r="L31" s="19" t="str">
        <f>[110]포환!$C$14</f>
        <v>신보미</v>
      </c>
      <c r="M31" s="20" t="str">
        <f>[110]포환!$E$14</f>
        <v>인천동춘초</v>
      </c>
      <c r="N31" s="21" t="str">
        <f>[110]포환!$F$14</f>
        <v>08.43</v>
      </c>
      <c r="O31" s="19" t="str">
        <f>[110]포환!$C$15</f>
        <v>임혜연</v>
      </c>
      <c r="P31" s="20" t="str">
        <f>[110]포환!$E$15</f>
        <v>논산부창초</v>
      </c>
      <c r="Q31" s="41" t="str">
        <f>[110]포환!$F$15</f>
        <v>07.52</v>
      </c>
      <c r="R31" s="19" t="str">
        <f>[110]포환!$C$16</f>
        <v>배민서</v>
      </c>
      <c r="S31" s="20" t="str">
        <f>[110]포환!$E$16</f>
        <v>서울강신초</v>
      </c>
      <c r="T31" s="21" t="str">
        <f>[110]포환!$F$16</f>
        <v>07.35</v>
      </c>
      <c r="U31" s="19" t="str">
        <f>[110]포환!$C$17</f>
        <v>문가온</v>
      </c>
      <c r="V31" s="20" t="str">
        <f>[110]포환!$E$17</f>
        <v>전북이리팔봉초</v>
      </c>
      <c r="W31" s="21" t="str">
        <f>[110]포환!$F$17</f>
        <v>06.39</v>
      </c>
      <c r="X31" s="19"/>
      <c r="Y31" s="20"/>
      <c r="Z31" s="21"/>
    </row>
    <row r="32" spans="1:29" s="26" customFormat="1" ht="13.5" customHeight="1">
      <c r="A32" s="62">
        <v>3</v>
      </c>
      <c r="B32" s="13" t="s">
        <v>165</v>
      </c>
      <c r="C32" s="19"/>
      <c r="D32" s="20" t="str">
        <f>[111]결승기록지!$E$11</f>
        <v>경기금정초</v>
      </c>
      <c r="E32" s="21" t="str">
        <f>[111]결승기록지!$F$11</f>
        <v>56.06</v>
      </c>
      <c r="F32" s="19"/>
      <c r="G32" s="20" t="str">
        <f>[111]결승기록지!$E$12</f>
        <v>인천일신초</v>
      </c>
      <c r="H32" s="21" t="str">
        <f>[111]결승기록지!$F$12</f>
        <v>57.91</v>
      </c>
      <c r="I32" s="19"/>
      <c r="J32" s="20" t="str">
        <f>[111]결승기록지!$E$13</f>
        <v>충남홍남초</v>
      </c>
      <c r="K32" s="21" t="str">
        <f>[111]결승기록지!$F$13</f>
        <v>59.50</v>
      </c>
      <c r="L32" s="19"/>
      <c r="M32" s="20" t="str">
        <f>[111]결승기록지!$E$14</f>
        <v>경기소래초</v>
      </c>
      <c r="N32" s="21" t="str">
        <f>[111]결승기록지!$F$14</f>
        <v>1:00.63</v>
      </c>
      <c r="O32" s="19"/>
      <c r="P32" s="20" t="str">
        <f>[111]결승기록지!$E$15</f>
        <v>대전관평초</v>
      </c>
      <c r="Q32" s="21" t="str">
        <f>[111]결승기록지!$F$15</f>
        <v>1:01.24</v>
      </c>
      <c r="R32" s="19"/>
      <c r="S32" s="20" t="str">
        <f>[111]결승기록지!$E$16</f>
        <v>인천논곡초</v>
      </c>
      <c r="T32" s="21" t="str">
        <f>[111]결승기록지!$F$16</f>
        <v>1:01.48</v>
      </c>
      <c r="U32" s="19"/>
      <c r="V32" s="20" t="str">
        <f>[111]결승기록지!$E$17</f>
        <v>서울강신초</v>
      </c>
      <c r="W32" s="21" t="str">
        <f>[111]결승기록지!$F$17</f>
        <v>1:02.24</v>
      </c>
      <c r="X32" s="19"/>
      <c r="Y32" s="20"/>
      <c r="Z32" s="21"/>
    </row>
    <row r="33" spans="1:26" s="26" customFormat="1" ht="13.5" customHeight="1">
      <c r="A33" s="62"/>
      <c r="B33" s="12"/>
      <c r="C33" s="72" t="str">
        <f>[111]결승기록지!$C$11</f>
        <v>신유희 권  영 박시연 공지민</v>
      </c>
      <c r="D33" s="73"/>
      <c r="E33" s="74"/>
      <c r="F33" s="72" t="str">
        <f>[111]결승기록지!$C$12</f>
        <v>이세연 신다연 최연정 배윤진</v>
      </c>
      <c r="G33" s="73"/>
      <c r="H33" s="74"/>
      <c r="I33" s="72" t="str">
        <f>[111]결승기록지!$C$13</f>
        <v>박혜린 박채빈 조재원 박혜수</v>
      </c>
      <c r="J33" s="73"/>
      <c r="K33" s="74"/>
      <c r="L33" s="72" t="str">
        <f>[111]결승기록지!$C$14</f>
        <v>박희은 이수빈 이승서 이유정</v>
      </c>
      <c r="M33" s="73"/>
      <c r="N33" s="74"/>
      <c r="O33" s="72" t="str">
        <f>[111]결승기록지!$C$15</f>
        <v>도남경 이정은 홍서린 김유빈</v>
      </c>
      <c r="P33" s="73"/>
      <c r="Q33" s="74"/>
      <c r="R33" s="72" t="str">
        <f>[111]결승기록지!$C$16</f>
        <v>최승아 한혜린 이시율 권가은</v>
      </c>
      <c r="S33" s="73"/>
      <c r="T33" s="74"/>
      <c r="U33" s="72" t="str">
        <f>[111]결승기록지!$C$17</f>
        <v>이은수 박서연 오미래 한지영</v>
      </c>
      <c r="V33" s="73"/>
      <c r="W33" s="74"/>
      <c r="X33" s="72"/>
      <c r="Y33" s="73"/>
      <c r="Z33" s="74"/>
    </row>
    <row r="34" spans="1:26" s="26" customFormat="1" ht="13.5" customHeight="1">
      <c r="A34" s="33"/>
      <c r="B34" s="1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s="9" customFormat="1" ht="14.25" customHeight="1">
      <c r="A35" s="36"/>
      <c r="B35" s="11" t="s">
        <v>250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>
      <c r="A36" s="36"/>
    </row>
    <row r="37" spans="1:26">
      <c r="A37" s="36"/>
    </row>
  </sheetData>
  <mergeCells count="29">
    <mergeCell ref="L33:N33"/>
    <mergeCell ref="O33:Q33"/>
    <mergeCell ref="R33:T33"/>
    <mergeCell ref="U33:W33"/>
    <mergeCell ref="X33:Z33"/>
    <mergeCell ref="A25:A26"/>
    <mergeCell ref="A29:A30"/>
    <mergeCell ref="A32:A33"/>
    <mergeCell ref="C33:E33"/>
    <mergeCell ref="F33:H33"/>
    <mergeCell ref="I33:K33"/>
    <mergeCell ref="R17:T17"/>
    <mergeCell ref="U17:W17"/>
    <mergeCell ref="X17:Z17"/>
    <mergeCell ref="B19:C19"/>
    <mergeCell ref="F19:S19"/>
    <mergeCell ref="A23:A24"/>
    <mergeCell ref="A16:A17"/>
    <mergeCell ref="C17:E17"/>
    <mergeCell ref="F17:H17"/>
    <mergeCell ref="I17:K17"/>
    <mergeCell ref="L17:N17"/>
    <mergeCell ref="O17:Q17"/>
    <mergeCell ref="E2:T2"/>
    <mergeCell ref="B3:C3"/>
    <mergeCell ref="F3:S3"/>
    <mergeCell ref="A7:A8"/>
    <mergeCell ref="A9:A10"/>
    <mergeCell ref="A13:A14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view="pageBreakPreview" zoomScale="124" zoomScaleSheetLayoutView="124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34"/>
    </row>
    <row r="2" spans="1:29" s="9" customFormat="1" ht="55.5" customHeight="1" thickBot="1">
      <c r="A2" s="34"/>
      <c r="B2" s="10"/>
      <c r="C2" s="10"/>
      <c r="D2" s="10"/>
      <c r="E2" s="63" t="s">
        <v>25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21</v>
      </c>
      <c r="V2" s="31"/>
      <c r="W2" s="31"/>
      <c r="X2" s="31"/>
      <c r="Y2" s="31"/>
      <c r="Z2" s="31"/>
    </row>
    <row r="3" spans="1:29" s="9" customFormat="1" ht="14.25" thickTop="1">
      <c r="A3" s="35"/>
      <c r="B3" s="65" t="s">
        <v>27</v>
      </c>
      <c r="C3" s="65"/>
      <c r="D3" s="10"/>
      <c r="E3" s="10"/>
      <c r="F3" s="66" t="s">
        <v>26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7</v>
      </c>
      <c r="C5" s="2"/>
      <c r="D5" s="3" t="s">
        <v>8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</v>
      </c>
      <c r="N5" s="4"/>
      <c r="O5" s="2"/>
      <c r="P5" s="3" t="s">
        <v>2</v>
      </c>
      <c r="Q5" s="4"/>
      <c r="R5" s="2"/>
      <c r="S5" s="3" t="s">
        <v>3</v>
      </c>
      <c r="T5" s="4"/>
      <c r="U5" s="2"/>
      <c r="V5" s="3" t="s">
        <v>4</v>
      </c>
      <c r="W5" s="4"/>
      <c r="X5" s="2"/>
      <c r="Y5" s="3" t="s">
        <v>9</v>
      </c>
      <c r="Z5" s="4"/>
    </row>
    <row r="6" spans="1:29" ht="14.25" thickBot="1">
      <c r="A6" s="36"/>
      <c r="B6" s="6" t="s">
        <v>12</v>
      </c>
      <c r="C6" s="5" t="s">
        <v>5</v>
      </c>
      <c r="D6" s="5" t="s">
        <v>10</v>
      </c>
      <c r="E6" s="5" t="s">
        <v>6</v>
      </c>
      <c r="F6" s="5" t="s">
        <v>5</v>
      </c>
      <c r="G6" s="5" t="s">
        <v>10</v>
      </c>
      <c r="H6" s="5" t="s">
        <v>6</v>
      </c>
      <c r="I6" s="5" t="s">
        <v>5</v>
      </c>
      <c r="J6" s="5" t="s">
        <v>10</v>
      </c>
      <c r="K6" s="5" t="s">
        <v>6</v>
      </c>
      <c r="L6" s="5" t="s">
        <v>5</v>
      </c>
      <c r="M6" s="5" t="s">
        <v>10</v>
      </c>
      <c r="N6" s="5" t="s">
        <v>6</v>
      </c>
      <c r="O6" s="5" t="s">
        <v>5</v>
      </c>
      <c r="P6" s="5" t="s">
        <v>10</v>
      </c>
      <c r="Q6" s="5" t="s">
        <v>6</v>
      </c>
      <c r="R6" s="5" t="s">
        <v>5</v>
      </c>
      <c r="S6" s="5" t="s">
        <v>10</v>
      </c>
      <c r="T6" s="5" t="s">
        <v>6</v>
      </c>
      <c r="U6" s="5" t="s">
        <v>5</v>
      </c>
      <c r="V6" s="5" t="s">
        <v>10</v>
      </c>
      <c r="W6" s="5" t="s">
        <v>6</v>
      </c>
      <c r="X6" s="5" t="s">
        <v>5</v>
      </c>
      <c r="Y6" s="5" t="s">
        <v>10</v>
      </c>
      <c r="Z6" s="5" t="s">
        <v>6</v>
      </c>
    </row>
    <row r="7" spans="1:29" s="26" customFormat="1" ht="13.5" customHeight="1" thickTop="1">
      <c r="A7" s="62">
        <v>1</v>
      </c>
      <c r="B7" s="13" t="s">
        <v>13</v>
      </c>
      <c r="C7" s="19" t="str">
        <f>[1]결승기록지!$C$11</f>
        <v>곽의찬</v>
      </c>
      <c r="D7" s="20" t="str">
        <f>[1]결승기록지!$E$11</f>
        <v>월배중</v>
      </c>
      <c r="E7" s="21" t="str">
        <f>[1]결승기록지!$F$11</f>
        <v>11.66</v>
      </c>
      <c r="F7" s="19" t="str">
        <f>[1]결승기록지!$C$12</f>
        <v>최은총</v>
      </c>
      <c r="G7" s="20" t="str">
        <f>[1]결승기록지!$E$12</f>
        <v>대구체육중</v>
      </c>
      <c r="H7" s="21" t="str">
        <f>[1]결승기록지!$F$12</f>
        <v>11.84</v>
      </c>
      <c r="I7" s="19" t="str">
        <f>[1]결승기록지!$C$13</f>
        <v>김민제</v>
      </c>
      <c r="J7" s="20" t="str">
        <f>[1]결승기록지!$E$13</f>
        <v>거제중앙중</v>
      </c>
      <c r="K7" s="21" t="str">
        <f>[1]결승기록지!$F$13</f>
        <v>12.00</v>
      </c>
      <c r="L7" s="19" t="str">
        <f>[1]결승기록지!$C$14</f>
        <v>김동진</v>
      </c>
      <c r="M7" s="20" t="str">
        <f>[1]결승기록지!$E$14</f>
        <v>월배중</v>
      </c>
      <c r="N7" s="21" t="str">
        <f>[1]결승기록지!$F$14</f>
        <v>12.05</v>
      </c>
      <c r="O7" s="19" t="str">
        <f>[1]결승기록지!$C$15</f>
        <v>하태훈</v>
      </c>
      <c r="P7" s="20" t="str">
        <f>[1]결승기록지!$E$15</f>
        <v>진해냉천중</v>
      </c>
      <c r="Q7" s="21" t="str">
        <f>[1]결승기록지!$F$15</f>
        <v>12.16</v>
      </c>
      <c r="R7" s="19" t="str">
        <f>[1]결승기록지!$C$16</f>
        <v>조찬호</v>
      </c>
      <c r="S7" s="20" t="str">
        <f>[1]결승기록지!$E$16</f>
        <v>울산중</v>
      </c>
      <c r="T7" s="21" t="str">
        <f>[1]결승기록지!$F$16</f>
        <v>12.40</v>
      </c>
      <c r="U7" s="19" t="str">
        <f>[1]결승기록지!$C$17</f>
        <v>박재홍</v>
      </c>
      <c r="V7" s="20" t="str">
        <f>[1]결승기록지!$E$17</f>
        <v>경기부천부곡중</v>
      </c>
      <c r="W7" s="21" t="str">
        <f>[1]결승기록지!$F$17</f>
        <v>12.44</v>
      </c>
      <c r="X7" s="19" t="str">
        <f>[1]결승기록지!$C$18</f>
        <v>김영한</v>
      </c>
      <c r="Y7" s="20" t="str">
        <f>[1]결승기록지!$E$18</f>
        <v>논산중</v>
      </c>
      <c r="Z7" s="21" t="str">
        <f>[1]결승기록지!$F$18</f>
        <v>12.51</v>
      </c>
    </row>
    <row r="8" spans="1:29" s="26" customFormat="1" ht="13.5" customHeight="1">
      <c r="A8" s="62"/>
      <c r="B8" s="12" t="s">
        <v>14</v>
      </c>
      <c r="C8" s="22"/>
      <c r="D8" s="23" t="str">
        <f>[1]결승기록지!$G$8</f>
        <v>-0.7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9" s="26" customFormat="1" ht="13.5" customHeight="1">
      <c r="A9" s="62">
        <v>2</v>
      </c>
      <c r="B9" s="13" t="s">
        <v>18</v>
      </c>
      <c r="C9" s="19" t="str">
        <f>[2]결승기록지!$C$11</f>
        <v>곽의찬</v>
      </c>
      <c r="D9" s="20" t="str">
        <f>[2]결승기록지!$E$11</f>
        <v>월배중</v>
      </c>
      <c r="E9" s="21" t="str">
        <f>[2]결승기록지!$F$11</f>
        <v>23.31</v>
      </c>
      <c r="F9" s="19" t="str">
        <f>[2]결승기록지!$C$12</f>
        <v>양승우</v>
      </c>
      <c r="G9" s="20" t="str">
        <f>[2]결승기록지!$E$12</f>
        <v>서산중</v>
      </c>
      <c r="H9" s="21" t="str">
        <f>[2]결승기록지!$F$12</f>
        <v>23.85</v>
      </c>
      <c r="I9" s="19" t="str">
        <f>[2]결승기록지!$C$13</f>
        <v>김민제</v>
      </c>
      <c r="J9" s="20" t="str">
        <f>[2]결승기록지!$E$13</f>
        <v>거제중앙중</v>
      </c>
      <c r="K9" s="21" t="str">
        <f>[2]결승기록지!$F$13</f>
        <v>23.94</v>
      </c>
      <c r="L9" s="19" t="str">
        <f>[2]결승기록지!$C$14</f>
        <v>길혁진</v>
      </c>
      <c r="M9" s="20" t="str">
        <f>[2]결승기록지!$E$14</f>
        <v>경기소래중</v>
      </c>
      <c r="N9" s="21" t="str">
        <f>[2]결승기록지!$F$14</f>
        <v>24.09</v>
      </c>
      <c r="O9" s="19" t="str">
        <f>[2]결승기록지!$C$15</f>
        <v>김동진</v>
      </c>
      <c r="P9" s="20" t="str">
        <f>[2]결승기록지!$E$15</f>
        <v>월배중</v>
      </c>
      <c r="Q9" s="21" t="str">
        <f>[2]결승기록지!$F$15</f>
        <v>24.30</v>
      </c>
      <c r="R9" s="19" t="str">
        <f>[2]결승기록지!$C$16</f>
        <v>김도혁</v>
      </c>
      <c r="S9" s="20" t="str">
        <f>[2]결승기록지!$E$16</f>
        <v>경기석우중</v>
      </c>
      <c r="T9" s="21" t="str">
        <f>[2]결승기록지!$F$16</f>
        <v>24.44</v>
      </c>
      <c r="U9" s="19" t="str">
        <f>[2]결승기록지!$C$17</f>
        <v>하태훈</v>
      </c>
      <c r="V9" s="20" t="str">
        <f>[2]결승기록지!$E$17</f>
        <v>진해냉천중</v>
      </c>
      <c r="W9" s="21" t="str">
        <f>[2]결승기록지!$F$17</f>
        <v>24.51</v>
      </c>
      <c r="X9" s="19" t="str">
        <f>[2]결승기록지!$C$18</f>
        <v>황채우</v>
      </c>
      <c r="Y9" s="20" t="str">
        <f>[2]결승기록지!$E$18</f>
        <v>조치원중</v>
      </c>
      <c r="Z9" s="21" t="str">
        <f>[2]결승기록지!$F$18</f>
        <v>25.37</v>
      </c>
    </row>
    <row r="10" spans="1:29" s="26" customFormat="1" ht="13.5" customHeight="1">
      <c r="A10" s="62"/>
      <c r="B10" s="12" t="s">
        <v>14</v>
      </c>
      <c r="C10" s="22"/>
      <c r="D10" s="23" t="str">
        <f>[2]결승기록지!$G$8</f>
        <v>0.3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9" s="26" customFormat="1" ht="13.5" customHeight="1">
      <c r="A11" s="40">
        <v>3</v>
      </c>
      <c r="B11" s="14" t="s">
        <v>41</v>
      </c>
      <c r="C11" s="19" t="str">
        <f>[3]결승기록지!$C$11</f>
        <v>양승우</v>
      </c>
      <c r="D11" s="20" t="str">
        <f>[3]결승기록지!$E$11</f>
        <v>서산중</v>
      </c>
      <c r="E11" s="21" t="str">
        <f>[3]결승기록지!$F$11</f>
        <v>53.43</v>
      </c>
      <c r="F11" s="19" t="str">
        <f>[3]결승기록지!$C$12</f>
        <v>길혁진</v>
      </c>
      <c r="G11" s="20" t="str">
        <f>[3]결승기록지!$E$12</f>
        <v>경기소래중</v>
      </c>
      <c r="H11" s="21" t="str">
        <f>[3]결승기록지!$F$12</f>
        <v>54.46</v>
      </c>
      <c r="I11" s="19" t="str">
        <f>[3]결승기록지!$C$13</f>
        <v>김도혁</v>
      </c>
      <c r="J11" s="20" t="str">
        <f>[3]결승기록지!$E$13</f>
        <v>경기석우중</v>
      </c>
      <c r="K11" s="21" t="str">
        <f>[3]결승기록지!$F$13</f>
        <v>56.29</v>
      </c>
      <c r="L11" s="19" t="str">
        <f>[3]결승기록지!$C$14</f>
        <v>박규택</v>
      </c>
      <c r="M11" s="20" t="str">
        <f>[3]결승기록지!$E$14</f>
        <v>거제중앙중</v>
      </c>
      <c r="N11" s="21" t="str">
        <f>[3]결승기록지!$F$14</f>
        <v>57.29</v>
      </c>
      <c r="O11" s="19" t="str">
        <f>[3]결승기록지!$C$15</f>
        <v>윤우린</v>
      </c>
      <c r="P11" s="20" t="str">
        <f>[3]결승기록지!$E$15</f>
        <v>천안오성중</v>
      </c>
      <c r="Q11" s="21" t="str">
        <f>[3]결승기록지!$F$15</f>
        <v>57.77</v>
      </c>
      <c r="R11" s="19" t="str">
        <f>[3]결승기록지!$C$16</f>
        <v>김민승</v>
      </c>
      <c r="S11" s="20" t="str">
        <f>[3]결승기록지!$E$16</f>
        <v>경기송운중</v>
      </c>
      <c r="T11" s="21" t="str">
        <f>[3]결승기록지!$F$16</f>
        <v>58.92</v>
      </c>
      <c r="U11" s="19" t="str">
        <f>[3]결승기록지!$C$17</f>
        <v>임도윤</v>
      </c>
      <c r="V11" s="20" t="str">
        <f>[3]결승기록지!$E$17</f>
        <v>양정중</v>
      </c>
      <c r="W11" s="21" t="str">
        <f>[3]결승기록지!$F$17</f>
        <v>59.49</v>
      </c>
      <c r="X11" s="19" t="str">
        <f>[3]결승기록지!$C$18</f>
        <v>황채우</v>
      </c>
      <c r="Y11" s="20" t="str">
        <f>[3]결승기록지!$E$18</f>
        <v>조치원중</v>
      </c>
      <c r="Z11" s="21" t="str">
        <f>[3]결승기록지!$F$18</f>
        <v>1:00.07</v>
      </c>
    </row>
    <row r="12" spans="1:29" s="26" customFormat="1" ht="13.5" customHeight="1">
      <c r="A12" s="40">
        <v>4</v>
      </c>
      <c r="B12" s="14" t="s">
        <v>19</v>
      </c>
      <c r="C12" s="19" t="str">
        <f>[4]결승기록지!$C$11</f>
        <v>정우진</v>
      </c>
      <c r="D12" s="20" t="str">
        <f>[4]결승기록지!$E$11</f>
        <v>대구체육중</v>
      </c>
      <c r="E12" s="21" t="str">
        <f>[4]결승기록지!$F$11</f>
        <v>2:08.31</v>
      </c>
      <c r="F12" s="19" t="str">
        <f>[4]결승기록지!$C$12</f>
        <v>주우현</v>
      </c>
      <c r="G12" s="20" t="str">
        <f>[4]결승기록지!$E$12</f>
        <v>대구체육중</v>
      </c>
      <c r="H12" s="21" t="str">
        <f>[4]결승기록지!$F$12</f>
        <v>2:09.01</v>
      </c>
      <c r="I12" s="19" t="str">
        <f>[4]결승기록지!$C$13</f>
        <v>이동규</v>
      </c>
      <c r="J12" s="20" t="str">
        <f>[4]결승기록지!$E$13</f>
        <v>설온중</v>
      </c>
      <c r="K12" s="21" t="str">
        <f>[4]결승기록지!$F$13</f>
        <v>2:09.06</v>
      </c>
      <c r="L12" s="19" t="str">
        <f>[4]결승기록지!$C$14</f>
        <v>심주완</v>
      </c>
      <c r="M12" s="20" t="str">
        <f>[4]결승기록지!$E$14</f>
        <v>배문중</v>
      </c>
      <c r="N12" s="21" t="str">
        <f>[4]결승기록지!$F$14</f>
        <v>2:09.21</v>
      </c>
      <c r="O12" s="19" t="str">
        <f>[4]결승기록지!$C$15</f>
        <v>강동훈</v>
      </c>
      <c r="P12" s="20" t="str">
        <f>[4]결승기록지!$E$15</f>
        <v>반곡중</v>
      </c>
      <c r="Q12" s="21" t="str">
        <f>[4]결승기록지!$F$15</f>
        <v>2:15.96</v>
      </c>
      <c r="R12" s="19" t="str">
        <f>[4]결승기록지!$C$16</f>
        <v>엄효상</v>
      </c>
      <c r="S12" s="20" t="str">
        <f>[4]결승기록지!$E$16</f>
        <v>설온중</v>
      </c>
      <c r="T12" s="21" t="str">
        <f>[4]결승기록지!$F$16</f>
        <v>2:17.16</v>
      </c>
      <c r="U12" s="19" t="str">
        <f>[4]결승기록지!$C$17</f>
        <v>조지운</v>
      </c>
      <c r="V12" s="20" t="str">
        <f>[4]결승기록지!$E$17</f>
        <v>서산중</v>
      </c>
      <c r="W12" s="21" t="str">
        <f>[4]결승기록지!$F$17</f>
        <v>2:17.37</v>
      </c>
      <c r="X12" s="19" t="str">
        <f>[4]결승기록지!$C$18</f>
        <v>정서진</v>
      </c>
      <c r="Y12" s="20" t="str">
        <f>[4]결승기록지!$E$18</f>
        <v>양정중</v>
      </c>
      <c r="Z12" s="21" t="str">
        <f>[4]결승기록지!$F$18</f>
        <v>2:20.00</v>
      </c>
    </row>
    <row r="13" spans="1:29" s="26" customFormat="1" ht="13.5" customHeight="1">
      <c r="A13" s="40">
        <v>2</v>
      </c>
      <c r="B13" s="14" t="s">
        <v>20</v>
      </c>
      <c r="C13" s="19" t="str">
        <f>[5]결승기록지!$C$11</f>
        <v>심주완</v>
      </c>
      <c r="D13" s="20" t="str">
        <f>[5]결승기록지!$E$11</f>
        <v>배문중</v>
      </c>
      <c r="E13" s="21" t="str">
        <f>[5]결승기록지!$F$11</f>
        <v>4:24.35</v>
      </c>
      <c r="F13" s="19" t="str">
        <f>[5]결승기록지!$C$12</f>
        <v>강광수</v>
      </c>
      <c r="G13" s="20" t="str">
        <f>[5]결승기록지!$E$12</f>
        <v>당진원당중</v>
      </c>
      <c r="H13" s="21" t="str">
        <f>[5]결승기록지!$F$12</f>
        <v>4:30.19</v>
      </c>
      <c r="I13" s="19" t="str">
        <f>[5]결승기록지!$C$13</f>
        <v>주우현</v>
      </c>
      <c r="J13" s="20" t="str">
        <f>[5]결승기록지!$E$13</f>
        <v>대구체육중</v>
      </c>
      <c r="K13" s="21" t="str">
        <f>[5]결승기록지!$F$13</f>
        <v>4:31.49</v>
      </c>
      <c r="L13" s="19" t="str">
        <f>[5]결승기록지!$C$14</f>
        <v>정우진</v>
      </c>
      <c r="M13" s="20" t="str">
        <f>[5]결승기록지!$E$14</f>
        <v>대구체육중</v>
      </c>
      <c r="N13" s="21" t="str">
        <f>[5]결승기록지!$F$14</f>
        <v>4:38.51</v>
      </c>
      <c r="O13" s="19" t="str">
        <f>[5]결승기록지!$C$15</f>
        <v>강동훈</v>
      </c>
      <c r="P13" s="20" t="str">
        <f>[5]결승기록지!$E$15</f>
        <v>반곡중</v>
      </c>
      <c r="Q13" s="21" t="str">
        <f>[5]결승기록지!$F$15</f>
        <v>4:42.12</v>
      </c>
      <c r="R13" s="19" t="str">
        <f>[5]결승기록지!$C$16</f>
        <v>조지운</v>
      </c>
      <c r="S13" s="20" t="str">
        <f>[5]결승기록지!$E$16</f>
        <v>서산중</v>
      </c>
      <c r="T13" s="21" t="str">
        <f>[5]결승기록지!$F$16</f>
        <v>4:43.65</v>
      </c>
      <c r="U13" s="19" t="str">
        <f>[5]결승기록지!$C$17</f>
        <v>김정민</v>
      </c>
      <c r="V13" s="20" t="str">
        <f>[5]결승기록지!$E$17</f>
        <v>서산중</v>
      </c>
      <c r="W13" s="21" t="str">
        <f>[5]결승기록지!$F$17</f>
        <v>4:45.88</v>
      </c>
      <c r="X13" s="19" t="str">
        <f>[5]결승기록지!$C$18</f>
        <v>이동규</v>
      </c>
      <c r="Y13" s="20" t="str">
        <f>[5]결승기록지!$E$18</f>
        <v>설온중</v>
      </c>
      <c r="Z13" s="21" t="str">
        <f>[5]결승기록지!$F$18</f>
        <v>4:46.64</v>
      </c>
    </row>
    <row r="14" spans="1:29" s="26" customFormat="1" ht="13.5" customHeight="1">
      <c r="A14" s="48">
        <v>1</v>
      </c>
      <c r="B14" s="39" t="s">
        <v>23</v>
      </c>
      <c r="C14" s="28" t="str">
        <f>[6]높이!$C$11</f>
        <v>이민석</v>
      </c>
      <c r="D14" s="29" t="str">
        <f>[6]높이!$E$11</f>
        <v>인천당하중</v>
      </c>
      <c r="E14" s="30" t="str">
        <f>[6]높이!$F$11</f>
        <v>1.65</v>
      </c>
      <c r="F14" s="28" t="str">
        <f>[6]높이!$C$12</f>
        <v>이찬</v>
      </c>
      <c r="G14" s="29" t="str">
        <f>[6]높이!$E$12</f>
        <v>논산중</v>
      </c>
      <c r="H14" s="30" t="str">
        <f>[6]높이!$F$12</f>
        <v>1.60</v>
      </c>
      <c r="I14" s="28" t="str">
        <f>[6]높이!$C$13</f>
        <v>오명근</v>
      </c>
      <c r="J14" s="29" t="str">
        <f>[6]높이!$E$13</f>
        <v>삼성중</v>
      </c>
      <c r="K14" s="30" t="str">
        <f>[6]높이!$F$13</f>
        <v>1.60</v>
      </c>
      <c r="L14" s="28" t="str">
        <f>[6]높이!$C$14</f>
        <v>차성민</v>
      </c>
      <c r="M14" s="29" t="str">
        <f>[6]높이!$E$14</f>
        <v>경기저동중</v>
      </c>
      <c r="N14" s="30" t="str">
        <f>[6]높이!$F$14</f>
        <v>1.55</v>
      </c>
      <c r="O14" s="28" t="str">
        <f>[6]높이!$C$15</f>
        <v>이호현</v>
      </c>
      <c r="P14" s="29" t="str">
        <f>[6]높이!$E$15</f>
        <v>월촌중</v>
      </c>
      <c r="Q14" s="30" t="str">
        <f>[6]높이!$F$15</f>
        <v>1.50</v>
      </c>
      <c r="R14" s="28" t="str">
        <f>[6]높이!$C$16</f>
        <v>고태욱</v>
      </c>
      <c r="S14" s="29" t="str">
        <f>[6]높이!$E$16</f>
        <v>홍주중</v>
      </c>
      <c r="T14" s="30" t="str">
        <f>[6]높이!$F$16</f>
        <v>1.50</v>
      </c>
      <c r="U14" s="28"/>
      <c r="V14" s="29"/>
      <c r="W14" s="30"/>
      <c r="X14" s="28"/>
      <c r="Y14" s="29"/>
      <c r="Z14" s="30"/>
      <c r="AA14" s="27"/>
      <c r="AB14" s="27"/>
      <c r="AC14" s="27"/>
    </row>
    <row r="15" spans="1:29" s="26" customFormat="1" ht="13.5" customHeight="1">
      <c r="A15" s="62">
        <v>4</v>
      </c>
      <c r="B15" s="13" t="s">
        <v>17</v>
      </c>
      <c r="C15" s="19" t="str">
        <f>[6]멀리!$C$11</f>
        <v>손홍주</v>
      </c>
      <c r="D15" s="20" t="str">
        <f>[6]멀리!$E$11</f>
        <v>익산어양중</v>
      </c>
      <c r="E15" s="21" t="str">
        <f>[6]멀리!$F$11</f>
        <v>5.88</v>
      </c>
      <c r="F15" s="19" t="str">
        <f>[6]멀리!$C$12</f>
        <v>남궁준</v>
      </c>
      <c r="G15" s="20" t="str">
        <f>[6]멀리!$E$12</f>
        <v>광주체육중</v>
      </c>
      <c r="H15" s="21" t="str">
        <f>[6]멀리!$F$12</f>
        <v>5.83</v>
      </c>
      <c r="I15" s="19" t="str">
        <f>[6]멀리!$C$13</f>
        <v>김민석</v>
      </c>
      <c r="J15" s="20" t="str">
        <f>[6]멀리!$E$13</f>
        <v>서생중</v>
      </c>
      <c r="K15" s="21" t="str">
        <f>[6]멀리!$F$13</f>
        <v>5.66</v>
      </c>
      <c r="L15" s="19" t="str">
        <f>[6]멀리!$C$14</f>
        <v>유선호</v>
      </c>
      <c r="M15" s="20" t="str">
        <f>[6]멀리!$E$14</f>
        <v>충주중</v>
      </c>
      <c r="N15" s="21" t="str">
        <f>[6]멀리!$F$14</f>
        <v>5.57</v>
      </c>
      <c r="O15" s="19" t="str">
        <f>[6]멀리!$C$15</f>
        <v>차성민</v>
      </c>
      <c r="P15" s="20" t="str">
        <f>[6]멀리!$E$15</f>
        <v>경기저동중</v>
      </c>
      <c r="Q15" s="21" t="str">
        <f>[6]멀리!$F$15</f>
        <v>5.41</v>
      </c>
      <c r="R15" s="19" t="str">
        <f>[6]멀리!$C$16</f>
        <v>신은상</v>
      </c>
      <c r="S15" s="20" t="str">
        <f>[6]멀리!$E$16</f>
        <v>광주체육중</v>
      </c>
      <c r="T15" s="21" t="str">
        <f>[6]멀리!$F$16</f>
        <v>5.34</v>
      </c>
      <c r="U15" s="19" t="str">
        <f>[6]멀리!$C$17</f>
        <v>김영한</v>
      </c>
      <c r="V15" s="20" t="str">
        <f>[6]멀리!$E$17</f>
        <v>논산중</v>
      </c>
      <c r="W15" s="21" t="str">
        <f>[6]멀리!$F$17</f>
        <v>5.28</v>
      </c>
      <c r="X15" s="19" t="str">
        <f>[6]멀리!$C$18</f>
        <v>김건우</v>
      </c>
      <c r="Y15" s="20" t="str">
        <f>[6]멀리!$E$18</f>
        <v>전북체육중</v>
      </c>
      <c r="Z15" s="21" t="str">
        <f>[6]멀리!$F$18</f>
        <v>5.22</v>
      </c>
    </row>
    <row r="16" spans="1:29" s="26" customFormat="1" ht="13.5" customHeight="1">
      <c r="A16" s="62"/>
      <c r="B16" s="12" t="s">
        <v>14</v>
      </c>
      <c r="C16" s="32"/>
      <c r="D16" s="42" t="str">
        <f>[6]멀리!$G$11</f>
        <v>-0.0</v>
      </c>
      <c r="E16" s="43"/>
      <c r="F16" s="32"/>
      <c r="G16" s="42" t="str">
        <f>[6]멀리!$G$12</f>
        <v>0.2</v>
      </c>
      <c r="H16" s="43"/>
      <c r="I16" s="32"/>
      <c r="J16" s="42" t="str">
        <f>[6]멀리!$G$13</f>
        <v>-0.2</v>
      </c>
      <c r="K16" s="43"/>
      <c r="L16" s="32"/>
      <c r="M16" s="42" t="str">
        <f>[6]멀리!$G$14</f>
        <v>0.4</v>
      </c>
      <c r="N16" s="43"/>
      <c r="O16" s="32"/>
      <c r="P16" s="42" t="str">
        <f>[6]멀리!$G$15</f>
        <v>0.7</v>
      </c>
      <c r="Q16" s="43"/>
      <c r="R16" s="32"/>
      <c r="S16" s="42" t="str">
        <f>[6]멀리!$G$16</f>
        <v>0.1</v>
      </c>
      <c r="T16" s="43"/>
      <c r="U16" s="32"/>
      <c r="V16" s="42" t="str">
        <f>[6]멀리!$G$17</f>
        <v>0.4</v>
      </c>
      <c r="W16" s="43"/>
      <c r="X16" s="32"/>
      <c r="Y16" s="42" t="str">
        <f>[6]멀리!$G$18</f>
        <v>0.2</v>
      </c>
      <c r="Z16" s="43"/>
    </row>
    <row r="17" spans="1:29" s="26" customFormat="1" ht="13.5" customHeight="1">
      <c r="A17" s="40">
        <v>3</v>
      </c>
      <c r="B17" s="51" t="s">
        <v>22</v>
      </c>
      <c r="C17" s="15" t="str">
        <f>[6]포환!$C$11</f>
        <v>박시훈</v>
      </c>
      <c r="D17" s="16" t="str">
        <f>[6]포환!$E$11</f>
        <v>구미인덕중</v>
      </c>
      <c r="E17" s="17" t="str">
        <f>[6]포환!$F$11</f>
        <v>17.49</v>
      </c>
      <c r="F17" s="15" t="str">
        <f>[6]포환!$C$12</f>
        <v>원찬우</v>
      </c>
      <c r="G17" s="16" t="str">
        <f>[6]포환!$E$12</f>
        <v>반곡중</v>
      </c>
      <c r="H17" s="17" t="str">
        <f>[6]포환!$F$12</f>
        <v>14.70</v>
      </c>
      <c r="I17" s="15" t="str">
        <f>[6]포환!$C$13</f>
        <v>이현준</v>
      </c>
      <c r="J17" s="16" t="str">
        <f>[6]포환!$E$13</f>
        <v>거제중앙중</v>
      </c>
      <c r="K17" s="17" t="str">
        <f>[6]포환!$F$13</f>
        <v>13.19</v>
      </c>
      <c r="L17" s="15" t="str">
        <f>[6]포환!$C$14</f>
        <v>이병욱</v>
      </c>
      <c r="M17" s="16" t="str">
        <f>[6]포환!$E$14</f>
        <v>대전체육중</v>
      </c>
      <c r="N17" s="17" t="str">
        <f>[6]포환!$F$14</f>
        <v>12.91</v>
      </c>
      <c r="O17" s="15" t="str">
        <f>[6]포환!$C$15</f>
        <v>이현진</v>
      </c>
      <c r="P17" s="16" t="str">
        <f>[6]포환!$E$15</f>
        <v>논곡중</v>
      </c>
      <c r="Q17" s="17" t="str">
        <f>[6]포환!$F$15</f>
        <v>12.23</v>
      </c>
      <c r="R17" s="15" t="str">
        <f>[6]포환!$C$16</f>
        <v>이정호</v>
      </c>
      <c r="S17" s="16" t="str">
        <f>[6]포환!$E$16</f>
        <v>조치원중</v>
      </c>
      <c r="T17" s="17" t="str">
        <f>[6]포환!$F$16</f>
        <v>10.11</v>
      </c>
      <c r="U17" s="15" t="str">
        <f>[6]포환!$C$17</f>
        <v>한성민</v>
      </c>
      <c r="V17" s="16" t="str">
        <f>[6]포환!$E$17</f>
        <v>광명북중</v>
      </c>
      <c r="W17" s="17" t="str">
        <f>[6]포환!$F$17</f>
        <v>8.55</v>
      </c>
      <c r="X17" s="15" t="str">
        <f>[6]포환!$C$18</f>
        <v>김승민</v>
      </c>
      <c r="Y17" s="16" t="str">
        <f>[6]포환!$E$18</f>
        <v>서생중</v>
      </c>
      <c r="Z17" s="17" t="str">
        <f>[6]포환!$F$18</f>
        <v>7.22</v>
      </c>
    </row>
    <row r="18" spans="1:29" s="26" customFormat="1" ht="7.5" customHeight="1">
      <c r="A18" s="40"/>
      <c r="B18" s="1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9" s="9" customFormat="1">
      <c r="A19" s="47"/>
      <c r="B19" s="65" t="s">
        <v>28</v>
      </c>
      <c r="C19" s="65"/>
      <c r="D19" s="10"/>
      <c r="E19" s="10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0"/>
      <c r="U19" s="10"/>
      <c r="V19" s="10"/>
      <c r="W19" s="10"/>
      <c r="X19" s="10"/>
      <c r="Y19" s="10"/>
      <c r="Z19" s="10"/>
    </row>
    <row r="20" spans="1:29" ht="9.75" customHeight="1">
      <c r="A20" s="4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9">
      <c r="B21" s="7" t="s">
        <v>7</v>
      </c>
      <c r="C21" s="2"/>
      <c r="D21" s="3" t="s">
        <v>8</v>
      </c>
      <c r="E21" s="4"/>
      <c r="F21" s="2"/>
      <c r="G21" s="3" t="s">
        <v>11</v>
      </c>
      <c r="H21" s="4"/>
      <c r="I21" s="2"/>
      <c r="J21" s="3" t="s">
        <v>0</v>
      </c>
      <c r="K21" s="4"/>
      <c r="L21" s="2"/>
      <c r="M21" s="3" t="s">
        <v>1</v>
      </c>
      <c r="N21" s="4"/>
      <c r="O21" s="2"/>
      <c r="P21" s="3" t="s">
        <v>2</v>
      </c>
      <c r="Q21" s="4"/>
      <c r="R21" s="2"/>
      <c r="S21" s="3" t="s">
        <v>3</v>
      </c>
      <c r="T21" s="4"/>
      <c r="U21" s="2"/>
      <c r="V21" s="3" t="s">
        <v>4</v>
      </c>
      <c r="W21" s="4"/>
      <c r="X21" s="2"/>
      <c r="Y21" s="3" t="s">
        <v>9</v>
      </c>
      <c r="Z21" s="4"/>
    </row>
    <row r="22" spans="1:29" ht="14.25" thickBot="1">
      <c r="A22" s="36"/>
      <c r="B22" s="6" t="s">
        <v>12</v>
      </c>
      <c r="C22" s="5" t="s">
        <v>5</v>
      </c>
      <c r="D22" s="5" t="s">
        <v>10</v>
      </c>
      <c r="E22" s="5" t="s">
        <v>6</v>
      </c>
      <c r="F22" s="5" t="s">
        <v>5</v>
      </c>
      <c r="G22" s="5" t="s">
        <v>10</v>
      </c>
      <c r="H22" s="5" t="s">
        <v>6</v>
      </c>
      <c r="I22" s="5" t="s">
        <v>5</v>
      </c>
      <c r="J22" s="5" t="s">
        <v>10</v>
      </c>
      <c r="K22" s="5" t="s">
        <v>6</v>
      </c>
      <c r="L22" s="5" t="s">
        <v>5</v>
      </c>
      <c r="M22" s="5" t="s">
        <v>10</v>
      </c>
      <c r="N22" s="5" t="s">
        <v>6</v>
      </c>
      <c r="O22" s="5" t="s">
        <v>5</v>
      </c>
      <c r="P22" s="5" t="s">
        <v>10</v>
      </c>
      <c r="Q22" s="5" t="s">
        <v>6</v>
      </c>
      <c r="R22" s="5" t="s">
        <v>5</v>
      </c>
      <c r="S22" s="5" t="s">
        <v>10</v>
      </c>
      <c r="T22" s="5" t="s">
        <v>6</v>
      </c>
      <c r="U22" s="5" t="s">
        <v>5</v>
      </c>
      <c r="V22" s="5" t="s">
        <v>10</v>
      </c>
      <c r="W22" s="5" t="s">
        <v>6</v>
      </c>
      <c r="X22" s="5" t="s">
        <v>5</v>
      </c>
      <c r="Y22" s="5" t="s">
        <v>10</v>
      </c>
      <c r="Z22" s="5" t="s">
        <v>6</v>
      </c>
    </row>
    <row r="23" spans="1:29" s="26" customFormat="1" ht="13.5" customHeight="1" thickTop="1">
      <c r="A23" s="62">
        <v>1</v>
      </c>
      <c r="B23" s="13" t="s">
        <v>13</v>
      </c>
      <c r="C23" s="19" t="str">
        <f>[7]결승기록지!$C$11</f>
        <v>황세정</v>
      </c>
      <c r="D23" s="20" t="str">
        <f>[7]결승기록지!$E$11</f>
        <v>경기철산중</v>
      </c>
      <c r="E23" s="21" t="str">
        <f>[7]결승기록지!$F$11</f>
        <v>12.82</v>
      </c>
      <c r="F23" s="19" t="str">
        <f>[7]결승기록지!$C$12</f>
        <v>한수아</v>
      </c>
      <c r="G23" s="20" t="str">
        <f>[7]결승기록지!$E$12</f>
        <v>홍성여자중</v>
      </c>
      <c r="H23" s="21" t="str">
        <f>[7]결승기록지!$F$12</f>
        <v>12.99</v>
      </c>
      <c r="I23" s="19" t="str">
        <f>[7]결승기록지!$C$13</f>
        <v>박지영</v>
      </c>
      <c r="J23" s="20" t="str">
        <f>[7]결승기록지!$E$13</f>
        <v>장산중</v>
      </c>
      <c r="K23" s="21" t="str">
        <f>[7]결승기록지!$F$13</f>
        <v>13.33</v>
      </c>
      <c r="L23" s="19" t="str">
        <f>[7]결승기록지!$C$14</f>
        <v>최윤채</v>
      </c>
      <c r="M23" s="20" t="str">
        <f>[7]결승기록지!$E$14</f>
        <v>북삼중</v>
      </c>
      <c r="N23" s="21" t="str">
        <f>[7]결승기록지!$F$14</f>
        <v>13.58</v>
      </c>
      <c r="O23" s="19" t="str">
        <f>[7]결승기록지!$C$15</f>
        <v>김은비</v>
      </c>
      <c r="P23" s="20" t="str">
        <f>[7]결승기록지!$E$15</f>
        <v>대소중</v>
      </c>
      <c r="Q23" s="21" t="str">
        <f>[7]결승기록지!$F$15</f>
        <v>13.68</v>
      </c>
      <c r="R23" s="19" t="str">
        <f>[7]결승기록지!$C$16</f>
        <v>강윤지</v>
      </c>
      <c r="S23" s="20" t="str">
        <f>[7]결승기록지!$E$16</f>
        <v>경기문산수억중</v>
      </c>
      <c r="T23" s="21" t="str">
        <f>[7]결승기록지!$F$16</f>
        <v>13.83</v>
      </c>
      <c r="U23" s="19" t="str">
        <f>[7]결승기록지!$C$17</f>
        <v>김다윤</v>
      </c>
      <c r="V23" s="20" t="str">
        <f>[7]결승기록지!$E$17</f>
        <v>경기단원중</v>
      </c>
      <c r="W23" s="21" t="str">
        <f>[7]결승기록지!$F$17</f>
        <v>13.94</v>
      </c>
      <c r="X23" s="19" t="str">
        <f>[7]결승기록지!$C$18</f>
        <v>진민희</v>
      </c>
      <c r="Y23" s="20" t="str">
        <f>[7]결승기록지!$E$18</f>
        <v>경기경수중</v>
      </c>
      <c r="Z23" s="21" t="str">
        <f>[7]결승기록지!$F$18</f>
        <v>14.01</v>
      </c>
    </row>
    <row r="24" spans="1:29" s="26" customFormat="1" ht="13.5" customHeight="1">
      <c r="A24" s="62"/>
      <c r="B24" s="12" t="s">
        <v>14</v>
      </c>
      <c r="C24" s="22"/>
      <c r="D24" s="23" t="str">
        <f>[7]결승기록지!$G$8</f>
        <v>-0.4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4"/>
    </row>
    <row r="25" spans="1:29" s="26" customFormat="1" ht="13.5" customHeight="1">
      <c r="A25" s="62">
        <v>2</v>
      </c>
      <c r="B25" s="13" t="s">
        <v>18</v>
      </c>
      <c r="C25" s="19" t="str">
        <f>[8]결승기록지!$C$11</f>
        <v>황세정</v>
      </c>
      <c r="D25" s="20" t="str">
        <f>[8]결승기록지!$E$11</f>
        <v>경기철산중</v>
      </c>
      <c r="E25" s="21" t="str">
        <f>[8]결승기록지!$F$11</f>
        <v>26.34</v>
      </c>
      <c r="F25" s="19" t="str">
        <f>[8]결승기록지!$C$12</f>
        <v>조은서</v>
      </c>
      <c r="G25" s="20" t="str">
        <f>[8]결승기록지!$E$12</f>
        <v>북삼중</v>
      </c>
      <c r="H25" s="21" t="str">
        <f>[8]결승기록지!$F$12</f>
        <v>27.53</v>
      </c>
      <c r="I25" s="19" t="str">
        <f>[8]결승기록지!$C$13</f>
        <v>김은비</v>
      </c>
      <c r="J25" s="20" t="str">
        <f>[8]결승기록지!$E$13</f>
        <v>대소중</v>
      </c>
      <c r="K25" s="21" t="str">
        <f>[8]결승기록지!$F$13</f>
        <v>27.71</v>
      </c>
      <c r="L25" s="19" t="str">
        <f>[8]결승기록지!$C$14</f>
        <v>여슬아</v>
      </c>
      <c r="M25" s="20" t="str">
        <f>[8]결승기록지!$E$14</f>
        <v>경기송운중</v>
      </c>
      <c r="N25" s="21" t="str">
        <f>[8]결승기록지!$F$14</f>
        <v>27.87</v>
      </c>
      <c r="O25" s="19" t="str">
        <f>[8]결승기록지!$C$15</f>
        <v>오새아</v>
      </c>
      <c r="P25" s="20" t="str">
        <f>[8]결승기록지!$E$15</f>
        <v>성보중</v>
      </c>
      <c r="Q25" s="21" t="str">
        <f>[8]결승기록지!$F$15</f>
        <v>28.61</v>
      </c>
      <c r="R25" s="19" t="str">
        <f>[8]결승기록지!$C$16</f>
        <v>김다영</v>
      </c>
      <c r="S25" s="20" t="str">
        <f>[8]결승기록지!$E$16</f>
        <v>경기단원중</v>
      </c>
      <c r="T25" s="21" t="str">
        <f>[8]결승기록지!$F$16</f>
        <v>28.77</v>
      </c>
      <c r="U25" s="19" t="str">
        <f>[8]결승기록지!$C$17</f>
        <v>강윤지</v>
      </c>
      <c r="V25" s="20" t="str">
        <f>[8]결승기록지!$E$17</f>
        <v>경기문산수억중</v>
      </c>
      <c r="W25" s="21" t="str">
        <f>[8]결승기록지!$F$17</f>
        <v>29.13</v>
      </c>
      <c r="X25" s="19"/>
      <c r="Y25" s="20"/>
      <c r="Z25" s="21"/>
    </row>
    <row r="26" spans="1:29" s="26" customFormat="1" ht="13.5" customHeight="1">
      <c r="A26" s="62"/>
      <c r="B26" s="12" t="s">
        <v>14</v>
      </c>
      <c r="C26" s="22"/>
      <c r="D26" s="23" t="str">
        <f>[8]결승기록지!$G$8</f>
        <v>0.9</v>
      </c>
      <c r="E26" s="25"/>
      <c r="F26" s="22"/>
      <c r="G26" s="23"/>
      <c r="H26" s="25"/>
      <c r="I26" s="22"/>
      <c r="J26" s="23"/>
      <c r="K26" s="25"/>
      <c r="L26" s="22"/>
      <c r="M26" s="23"/>
      <c r="N26" s="25"/>
      <c r="O26" s="22"/>
      <c r="P26" s="23"/>
      <c r="Q26" s="25"/>
      <c r="R26" s="22"/>
      <c r="S26" s="23"/>
      <c r="T26" s="25"/>
      <c r="U26" s="22"/>
      <c r="V26" s="23"/>
      <c r="W26" s="25"/>
      <c r="X26" s="22"/>
      <c r="Y26" s="23"/>
      <c r="Z26" s="25"/>
    </row>
    <row r="27" spans="1:29" s="26" customFormat="1" ht="13.5" customHeight="1">
      <c r="A27" s="40">
        <v>3</v>
      </c>
      <c r="B27" s="14" t="s">
        <v>29</v>
      </c>
      <c r="C27" s="19" t="str">
        <f>[9]결승기록지!$C$11</f>
        <v>여슬아</v>
      </c>
      <c r="D27" s="20" t="str">
        <f>[9]결승기록지!$E$11</f>
        <v>경기송운중</v>
      </c>
      <c r="E27" s="21" t="str">
        <f>[9]결승기록지!$F$11</f>
        <v>1:02.33</v>
      </c>
      <c r="F27" s="19" t="str">
        <f>[9]결승기록지!$C$12</f>
        <v>이민경</v>
      </c>
      <c r="G27" s="20" t="str">
        <f>[9]결승기록지!$E$12</f>
        <v>경기송운중</v>
      </c>
      <c r="H27" s="21" t="str">
        <f>[9]결승기록지!$F$12</f>
        <v>1:02.64</v>
      </c>
      <c r="I27" s="19" t="str">
        <f>[9]결승기록지!$C$13</f>
        <v>신지우</v>
      </c>
      <c r="J27" s="20" t="str">
        <f>[9]결승기록지!$E$13</f>
        <v>장항중</v>
      </c>
      <c r="K27" s="21" t="str">
        <f>[9]결승기록지!$F$13</f>
        <v>1:02.78</v>
      </c>
      <c r="L27" s="19" t="str">
        <f>[9]결승기록지!$C$14</f>
        <v>조예서</v>
      </c>
      <c r="M27" s="20" t="str">
        <f>[9]결승기록지!$E$14</f>
        <v>경기부천여자중</v>
      </c>
      <c r="N27" s="21" t="str">
        <f>[9]결승기록지!$F$14</f>
        <v>1:03.63</v>
      </c>
      <c r="O27" s="19" t="str">
        <f>[9]결승기록지!$C$15</f>
        <v>김수지</v>
      </c>
      <c r="P27" s="20" t="str">
        <f>[9]결승기록지!$E$15</f>
        <v>북삼중</v>
      </c>
      <c r="Q27" s="21" t="str">
        <f>[9]결승기록지!$F$15</f>
        <v>1:03.87</v>
      </c>
      <c r="R27" s="19" t="str">
        <f>[9]결승기록지!$C$16</f>
        <v>진민희</v>
      </c>
      <c r="S27" s="20" t="str">
        <f>[9]결승기록지!$E$16</f>
        <v>경기경수중</v>
      </c>
      <c r="T27" s="21" t="str">
        <f>[9]결승기록지!$F$16</f>
        <v>1:05.47</v>
      </c>
      <c r="U27" s="19" t="str">
        <f>[9]결승기록지!$C$17</f>
        <v>김민정</v>
      </c>
      <c r="V27" s="20" t="str">
        <f>[9]결승기록지!$E$17</f>
        <v>천안오성중</v>
      </c>
      <c r="W27" s="21" t="str">
        <f>[9]결승기록지!$F$17</f>
        <v>1:05.82</v>
      </c>
      <c r="X27" s="19" t="str">
        <f>[9]결승기록지!$C$18</f>
        <v>김은선</v>
      </c>
      <c r="Y27" s="20" t="str">
        <f>[9]결승기록지!$E$18</f>
        <v>경북성남여자중</v>
      </c>
      <c r="Z27" s="21" t="str">
        <f>[9]결승기록지!$F$18</f>
        <v>1:06.81</v>
      </c>
    </row>
    <row r="28" spans="1:29" s="26" customFormat="1" ht="13.5" customHeight="1">
      <c r="A28" s="40">
        <v>4</v>
      </c>
      <c r="B28" s="14" t="s">
        <v>19</v>
      </c>
      <c r="C28" s="19" t="str">
        <f>[10]결승기록지!$C$11</f>
        <v>손현지</v>
      </c>
      <c r="D28" s="20" t="str">
        <f>[10]결승기록지!$E$11</f>
        <v>경기체육중</v>
      </c>
      <c r="E28" s="21" t="str">
        <f>[10]결승기록지!$F$11</f>
        <v>2:25.93</v>
      </c>
      <c r="F28" s="19" t="str">
        <f>[10]결승기록지!$C$12</f>
        <v>조예서</v>
      </c>
      <c r="G28" s="20" t="str">
        <f>[10]결승기록지!$E$12</f>
        <v>경기부천여자중</v>
      </c>
      <c r="H28" s="21" t="str">
        <f>[10]결승기록지!$F$12</f>
        <v>2:25.97</v>
      </c>
      <c r="I28" s="19" t="str">
        <f>[10]결승기록지!$C$13</f>
        <v>이민경</v>
      </c>
      <c r="J28" s="20" t="str">
        <f>[10]결승기록지!$E$13</f>
        <v>경기송운중</v>
      </c>
      <c r="K28" s="21" t="str">
        <f>[10]결승기록지!$F$13</f>
        <v>2:27.31</v>
      </c>
      <c r="L28" s="19" t="str">
        <f>[10]결승기록지!$C$14</f>
        <v>박예담</v>
      </c>
      <c r="M28" s="20" t="str">
        <f>[10]결승기록지!$E$14</f>
        <v>부원여자중</v>
      </c>
      <c r="N28" s="21" t="str">
        <f>[10]결승기록지!$F$14</f>
        <v>2:28.26</v>
      </c>
      <c r="O28" s="19" t="str">
        <f>[10]결승기록지!$C$15</f>
        <v>박지빈</v>
      </c>
      <c r="P28" s="20" t="str">
        <f>[10]결승기록지!$E$15</f>
        <v>경기철산중</v>
      </c>
      <c r="Q28" s="21" t="str">
        <f>[10]결승기록지!$F$15</f>
        <v>2:32.97</v>
      </c>
      <c r="R28" s="19" t="str">
        <f>[10]결승기록지!$C$16</f>
        <v>하경은</v>
      </c>
      <c r="S28" s="20" t="str">
        <f>[10]결승기록지!$E$16</f>
        <v>다산중</v>
      </c>
      <c r="T28" s="21" t="str">
        <f>[10]결승기록지!$F$16</f>
        <v>2:34.14</v>
      </c>
      <c r="U28" s="19" t="str">
        <f>[10]결승기록지!$C$17</f>
        <v>나혜린</v>
      </c>
      <c r="V28" s="20" t="str">
        <f>[10]결승기록지!$E$17</f>
        <v>장항중</v>
      </c>
      <c r="W28" s="21" t="str">
        <f>[10]결승기록지!$F$17</f>
        <v>2:38.55</v>
      </c>
      <c r="X28" s="19" t="str">
        <f>[10]결승기록지!$C$18</f>
        <v>박리우</v>
      </c>
      <c r="Y28" s="20" t="str">
        <f>[10]결승기록지!$E$18</f>
        <v>화천중</v>
      </c>
      <c r="Z28" s="21" t="str">
        <f>[10]결승기록지!$F$18</f>
        <v>2:40.55</v>
      </c>
    </row>
    <row r="29" spans="1:29" s="26" customFormat="1" ht="13.5" customHeight="1">
      <c r="A29" s="40">
        <v>2</v>
      </c>
      <c r="B29" s="14" t="s">
        <v>20</v>
      </c>
      <c r="C29" s="19" t="str">
        <f>[11]결승기록지!$C$11</f>
        <v>이서현</v>
      </c>
      <c r="D29" s="20" t="str">
        <f>[11]결승기록지!$E$11</f>
        <v>홍성여자중</v>
      </c>
      <c r="E29" s="21" t="str">
        <f>[11]결승기록지!$F$11</f>
        <v>5:00.91</v>
      </c>
      <c r="F29" s="19" t="str">
        <f>[11]결승기록지!$C$12</f>
        <v>손현지</v>
      </c>
      <c r="G29" s="20" t="str">
        <f>[11]결승기록지!$E$12</f>
        <v>경기체육중</v>
      </c>
      <c r="H29" s="21" t="str">
        <f>[11]결승기록지!$F$12</f>
        <v>5:11.74</v>
      </c>
      <c r="I29" s="19" t="str">
        <f>[11]결승기록지!$C$13</f>
        <v>하경은</v>
      </c>
      <c r="J29" s="20" t="str">
        <f>[11]결승기록지!$E$13</f>
        <v>다산중</v>
      </c>
      <c r="K29" s="21" t="str">
        <f>[11]결승기록지!$F$13</f>
        <v>5:13.52</v>
      </c>
      <c r="L29" s="19" t="str">
        <f>[11]결승기록지!$C$14</f>
        <v>박예담</v>
      </c>
      <c r="M29" s="20" t="str">
        <f>[11]결승기록지!$E$14</f>
        <v>부원여자중</v>
      </c>
      <c r="N29" s="21" t="str">
        <f>[11]결승기록지!$F$14</f>
        <v>5:18.17</v>
      </c>
      <c r="O29" s="19" t="str">
        <f>[11]결승기록지!$C$15</f>
        <v>나혜린</v>
      </c>
      <c r="P29" s="20" t="str">
        <f>[11]결승기록지!$E$15</f>
        <v>장항중</v>
      </c>
      <c r="Q29" s="21" t="str">
        <f>[11]결승기록지!$F$15</f>
        <v>5:22.69</v>
      </c>
      <c r="R29" s="19" t="str">
        <f>[11]결승기록지!$C$16</f>
        <v>박지빈</v>
      </c>
      <c r="S29" s="20" t="str">
        <f>[11]결승기록지!$E$16</f>
        <v>경기철산중</v>
      </c>
      <c r="T29" s="21" t="str">
        <f>[11]결승기록지!$F$16</f>
        <v>5:27.93</v>
      </c>
      <c r="U29" s="19" t="str">
        <f>[11]결승기록지!$C$17</f>
        <v>박리우</v>
      </c>
      <c r="V29" s="20" t="str">
        <f>[11]결승기록지!$E$17</f>
        <v>화천중</v>
      </c>
      <c r="W29" s="21" t="str">
        <f>[11]결승기록지!$F$17</f>
        <v>5:31.85</v>
      </c>
      <c r="X29" s="19" t="str">
        <f>[11]결승기록지!$C$18</f>
        <v>최수빈</v>
      </c>
      <c r="Y29" s="20" t="str">
        <f>[11]결승기록지!$E$18</f>
        <v>예산여자중</v>
      </c>
      <c r="Z29" s="21" t="str">
        <f>[11]결승기록지!$F$18</f>
        <v>5:33.46</v>
      </c>
    </row>
    <row r="30" spans="1:29" s="26" customFormat="1" ht="13.5" customHeight="1">
      <c r="A30" s="48">
        <v>4</v>
      </c>
      <c r="B30" s="39" t="s">
        <v>23</v>
      </c>
      <c r="C30" s="28" t="str">
        <f>[12]높이!$C$11</f>
        <v>정해윤</v>
      </c>
      <c r="D30" s="29" t="str">
        <f>[12]높이!$E$11</f>
        <v>경북체육중</v>
      </c>
      <c r="E30" s="30" t="str">
        <f>[12]높이!$F$11</f>
        <v>1.50</v>
      </c>
      <c r="F30" s="28" t="str">
        <f>[12]높이!$C$12</f>
        <v>박태경</v>
      </c>
      <c r="G30" s="29" t="str">
        <f>[12]높이!$E$12</f>
        <v>전남체육중</v>
      </c>
      <c r="H30" s="30" t="str">
        <f>[12]높이!$F$12</f>
        <v>1.50</v>
      </c>
      <c r="I30" s="28" t="str">
        <f>[12]높이!$C$13</f>
        <v>홍주아</v>
      </c>
      <c r="J30" s="29" t="str">
        <f>[12]높이!$E$13</f>
        <v>논곡중</v>
      </c>
      <c r="K30" s="30" t="str">
        <f>[12]높이!$F$13</f>
        <v>1.35</v>
      </c>
      <c r="L30" s="28" t="str">
        <f>[12]높이!$C$14</f>
        <v>김가영</v>
      </c>
      <c r="M30" s="29" t="str">
        <f>[12]높이!$E$14</f>
        <v>월촌중</v>
      </c>
      <c r="N30" s="30" t="str">
        <f>[12]높이!$F$14</f>
        <v>1.35</v>
      </c>
      <c r="O30" s="28" t="str">
        <f>[12]높이!$C$15</f>
        <v>정윤아</v>
      </c>
      <c r="P30" s="29" t="str">
        <f>[12]높이!$E$15</f>
        <v>월촌중</v>
      </c>
      <c r="Q30" s="30" t="str">
        <f>[12]높이!$F$15</f>
        <v>1.25</v>
      </c>
      <c r="R30" s="28"/>
      <c r="S30" s="29"/>
      <c r="T30" s="30"/>
      <c r="U30" s="28"/>
      <c r="V30" s="29"/>
      <c r="W30" s="38"/>
      <c r="X30" s="28"/>
      <c r="Y30" s="29"/>
      <c r="Z30" s="30"/>
      <c r="AA30" s="27"/>
      <c r="AB30" s="27"/>
      <c r="AC30" s="27"/>
    </row>
    <row r="31" spans="1:29" s="26" customFormat="1" ht="13.5" customHeight="1">
      <c r="A31" s="62">
        <v>5</v>
      </c>
      <c r="B31" s="13" t="s">
        <v>17</v>
      </c>
      <c r="C31" s="19" t="str">
        <f>[12]멀리!$C$11</f>
        <v>강서영</v>
      </c>
      <c r="D31" s="20" t="str">
        <f>[12]멀리!$E$11</f>
        <v>익산어양중</v>
      </c>
      <c r="E31" s="21" t="str">
        <f>[12]멀리!$F$11</f>
        <v>5.18</v>
      </c>
      <c r="F31" s="19" t="str">
        <f>[12]멀리!$C$12</f>
        <v>김수지</v>
      </c>
      <c r="G31" s="20" t="str">
        <f>[12]멀리!$E$12</f>
        <v>북삼중</v>
      </c>
      <c r="H31" s="41" t="str">
        <f>[12]멀리!$F$12</f>
        <v>5.05</v>
      </c>
      <c r="I31" s="19" t="str">
        <f>[12]멀리!$C$13</f>
        <v>김안나</v>
      </c>
      <c r="J31" s="20" t="str">
        <f>[12]멀리!$E$13</f>
        <v>경기체육중</v>
      </c>
      <c r="K31" s="41" t="str">
        <f>[12]멀리!$F$13</f>
        <v>4.94</v>
      </c>
      <c r="L31" s="19" t="str">
        <f>[12]멀리!$C$14</f>
        <v>최지연</v>
      </c>
      <c r="M31" s="20" t="str">
        <f>[12]멀리!$E$14</f>
        <v>거제중앙중</v>
      </c>
      <c r="N31" s="21" t="str">
        <f>[12]멀리!$F$14</f>
        <v>4.77</v>
      </c>
      <c r="O31" s="19" t="str">
        <f>[12]멀리!$C$15</f>
        <v>송해빈</v>
      </c>
      <c r="P31" s="20" t="str">
        <f>[12]멀리!$E$15</f>
        <v>전남체육중</v>
      </c>
      <c r="Q31" s="41" t="str">
        <f>[12]멀리!$F$15</f>
        <v>4.69</v>
      </c>
      <c r="R31" s="19" t="str">
        <f>[12]멀리!$C$16</f>
        <v>정해윤</v>
      </c>
      <c r="S31" s="20" t="str">
        <f>[12]멀리!$E$16</f>
        <v>경북체육중</v>
      </c>
      <c r="T31" s="21" t="str">
        <f>[12]멀리!$F$16</f>
        <v>4.55</v>
      </c>
      <c r="U31" s="19" t="str">
        <f>[12]멀리!$C$17</f>
        <v>이서영</v>
      </c>
      <c r="V31" s="20" t="str">
        <f>[12]멀리!$E$17</f>
        <v>경기소래중</v>
      </c>
      <c r="W31" s="21" t="str">
        <f>[12]멀리!$F$17</f>
        <v>4.40</v>
      </c>
      <c r="X31" s="19" t="str">
        <f>[12]멀리!$C$18</f>
        <v>한지혜</v>
      </c>
      <c r="Y31" s="20" t="str">
        <f>[12]멀리!$E$18</f>
        <v>대소중</v>
      </c>
      <c r="Z31" s="21" t="str">
        <f>[12]멀리!$F$18</f>
        <v>4.25</v>
      </c>
    </row>
    <row r="32" spans="1:29" s="26" customFormat="1" ht="13.5" customHeight="1">
      <c r="A32" s="62"/>
      <c r="B32" s="12" t="s">
        <v>14</v>
      </c>
      <c r="C32" s="32"/>
      <c r="D32" s="42" t="str">
        <f>[12]멀리!$G$11</f>
        <v>0.0</v>
      </c>
      <c r="E32" s="43"/>
      <c r="F32" s="44"/>
      <c r="G32" s="42" t="str">
        <f>[12]멀리!$G$12</f>
        <v>0.1</v>
      </c>
      <c r="H32" s="45"/>
      <c r="I32" s="44"/>
      <c r="J32" s="42" t="str">
        <f>[12]멀리!$G$13</f>
        <v>0.9</v>
      </c>
      <c r="K32" s="43"/>
      <c r="L32" s="32"/>
      <c r="M32" s="42" t="str">
        <f>[12]멀리!$G$14</f>
        <v>-0.3</v>
      </c>
      <c r="N32" s="43"/>
      <c r="O32" s="22"/>
      <c r="P32" s="42" t="str">
        <f>[12]멀리!$G$15</f>
        <v>-0.0</v>
      </c>
      <c r="Q32" s="43"/>
      <c r="R32" s="22"/>
      <c r="S32" s="42" t="str">
        <f>[12]멀리!$G$16</f>
        <v>-0.0</v>
      </c>
      <c r="T32" s="45"/>
      <c r="U32" s="46"/>
      <c r="V32" s="42" t="str">
        <f>[12]멀리!$G$17</f>
        <v>-0.3</v>
      </c>
      <c r="W32" s="45"/>
      <c r="X32" s="22"/>
      <c r="Y32" s="42" t="str">
        <f>[12]멀리!$G$18</f>
        <v>0.4</v>
      </c>
      <c r="Z32" s="43"/>
    </row>
    <row r="33" spans="1:26" s="26" customFormat="1" ht="13.5" customHeight="1">
      <c r="A33" s="40">
        <v>4</v>
      </c>
      <c r="B33" s="51" t="s">
        <v>22</v>
      </c>
      <c r="C33" s="15" t="str">
        <f>[12]포환!$C$11</f>
        <v>고효은</v>
      </c>
      <c r="D33" s="16" t="str">
        <f>[12]포환!$E$11</f>
        <v>인동중</v>
      </c>
      <c r="E33" s="17" t="str">
        <f>[12]포환!$F$11</f>
        <v>11.60</v>
      </c>
      <c r="F33" s="15" t="str">
        <f>[12]포환!$C$12</f>
        <v>김해미</v>
      </c>
      <c r="G33" s="16" t="str">
        <f>[12]포환!$E$12</f>
        <v>경북성남여자중</v>
      </c>
      <c r="H33" s="17" t="str">
        <f>[12]포환!$F$12</f>
        <v>11.34</v>
      </c>
      <c r="I33" s="15" t="str">
        <f>[12]포환!$C$13</f>
        <v>송다빈</v>
      </c>
      <c r="J33" s="16" t="str">
        <f>[12]포환!$E$13</f>
        <v>경남대산중</v>
      </c>
      <c r="K33" s="17" t="str">
        <f>[12]포환!$F$13</f>
        <v>7.61</v>
      </c>
      <c r="L33" s="15" t="str">
        <f>[12]포환!$C$14</f>
        <v>함수진</v>
      </c>
      <c r="M33" s="16" t="str">
        <f>[12]포환!$E$14</f>
        <v>경기철산중</v>
      </c>
      <c r="N33" s="17" t="str">
        <f>[12]포환!$F$14</f>
        <v>7.42</v>
      </c>
      <c r="O33" s="15" t="str">
        <f>[12]포환!$C$15</f>
        <v>김도연</v>
      </c>
      <c r="P33" s="16" t="str">
        <f>[12]포환!$E$15</f>
        <v>서생중</v>
      </c>
      <c r="Q33" s="17" t="str">
        <f>[12]포환!$F$15</f>
        <v>7.39</v>
      </c>
      <c r="R33" s="15" t="str">
        <f>[12]포환!$C$16</f>
        <v>조수인</v>
      </c>
      <c r="S33" s="16" t="str">
        <f>[12]포환!$E$16</f>
        <v>논곡중</v>
      </c>
      <c r="T33" s="17" t="str">
        <f>[12]포환!$F$16</f>
        <v>7.16</v>
      </c>
      <c r="U33" s="15" t="str">
        <f>[12]포환!$C$17</f>
        <v>이예나</v>
      </c>
      <c r="V33" s="16" t="str">
        <f>[12]포환!$E$17</f>
        <v>부산대청중</v>
      </c>
      <c r="W33" s="17" t="str">
        <f>[12]포환!$F$17</f>
        <v>6.48</v>
      </c>
      <c r="X33" s="15" t="str">
        <f>[12]포환!$C$18</f>
        <v>정현지</v>
      </c>
      <c r="Y33" s="16" t="str">
        <f>[12]포환!$E$18</f>
        <v>비아중</v>
      </c>
      <c r="Z33" s="17" t="str">
        <f>[12]포환!$F$18</f>
        <v>6.33</v>
      </c>
    </row>
    <row r="34" spans="1:26" s="26" customFormat="1" ht="13.5" customHeight="1">
      <c r="A34" s="33"/>
      <c r="B34" s="1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s="9" customFormat="1" ht="14.25" customHeight="1">
      <c r="A35" s="36"/>
      <c r="B35" s="11" t="s">
        <v>24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>
      <c r="A36" s="36"/>
    </row>
    <row r="37" spans="1:26">
      <c r="A37" s="36"/>
    </row>
  </sheetData>
  <mergeCells count="11">
    <mergeCell ref="A23:A24"/>
    <mergeCell ref="A25:A26"/>
    <mergeCell ref="A31:A32"/>
    <mergeCell ref="B19:C19"/>
    <mergeCell ref="F19:S19"/>
    <mergeCell ref="A15:A16"/>
    <mergeCell ref="E2:T2"/>
    <mergeCell ref="B3:C3"/>
    <mergeCell ref="F3:S3"/>
    <mergeCell ref="A7:A8"/>
    <mergeCell ref="A9:A10"/>
  </mergeCells>
  <phoneticPr fontId="2" type="noConversion"/>
  <pageMargins left="0.35" right="0" top="0" bottom="0" header="0" footer="0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GridLines="0" view="pageBreakPreview" zoomScale="124" zoomScaleSheetLayoutView="124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34"/>
    </row>
    <row r="2" spans="1:29" s="9" customFormat="1" ht="55.5" customHeight="1" thickBot="1">
      <c r="A2" s="34"/>
      <c r="B2" s="10"/>
      <c r="C2" s="10"/>
      <c r="D2" s="10"/>
      <c r="E2" s="63" t="s">
        <v>25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21</v>
      </c>
      <c r="V2" s="31"/>
      <c r="W2" s="31"/>
      <c r="X2" s="31"/>
      <c r="Y2" s="31"/>
      <c r="Z2" s="31"/>
    </row>
    <row r="3" spans="1:29" s="9" customFormat="1" ht="14.25" thickTop="1">
      <c r="A3" s="35"/>
      <c r="B3" s="65" t="s">
        <v>31</v>
      </c>
      <c r="C3" s="65"/>
      <c r="D3" s="10"/>
      <c r="E3" s="10"/>
      <c r="F3" s="66" t="s">
        <v>26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7</v>
      </c>
      <c r="C5" s="2"/>
      <c r="D5" s="3" t="s">
        <v>8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</v>
      </c>
      <c r="N5" s="4"/>
      <c r="O5" s="2"/>
      <c r="P5" s="3" t="s">
        <v>2</v>
      </c>
      <c r="Q5" s="4"/>
      <c r="R5" s="2"/>
      <c r="S5" s="3" t="s">
        <v>3</v>
      </c>
      <c r="T5" s="4"/>
      <c r="U5" s="2"/>
      <c r="V5" s="3" t="s">
        <v>4</v>
      </c>
      <c r="W5" s="4"/>
      <c r="X5" s="2"/>
      <c r="Y5" s="3" t="s">
        <v>9</v>
      </c>
      <c r="Z5" s="4"/>
    </row>
    <row r="6" spans="1:29" ht="14.25" thickBot="1">
      <c r="A6" s="36"/>
      <c r="B6" s="6" t="s">
        <v>12</v>
      </c>
      <c r="C6" s="5" t="s">
        <v>5</v>
      </c>
      <c r="D6" s="5" t="s">
        <v>10</v>
      </c>
      <c r="E6" s="5" t="s">
        <v>6</v>
      </c>
      <c r="F6" s="5" t="s">
        <v>5</v>
      </c>
      <c r="G6" s="5" t="s">
        <v>10</v>
      </c>
      <c r="H6" s="5" t="s">
        <v>6</v>
      </c>
      <c r="I6" s="5" t="s">
        <v>5</v>
      </c>
      <c r="J6" s="5" t="s">
        <v>10</v>
      </c>
      <c r="K6" s="5" t="s">
        <v>6</v>
      </c>
      <c r="L6" s="5" t="s">
        <v>5</v>
      </c>
      <c r="M6" s="5" t="s">
        <v>10</v>
      </c>
      <c r="N6" s="5" t="s">
        <v>6</v>
      </c>
      <c r="O6" s="5" t="s">
        <v>5</v>
      </c>
      <c r="P6" s="5" t="s">
        <v>10</v>
      </c>
      <c r="Q6" s="5" t="s">
        <v>6</v>
      </c>
      <c r="R6" s="5" t="s">
        <v>5</v>
      </c>
      <c r="S6" s="5" t="s">
        <v>10</v>
      </c>
      <c r="T6" s="5" t="s">
        <v>6</v>
      </c>
      <c r="U6" s="5" t="s">
        <v>5</v>
      </c>
      <c r="V6" s="5" t="s">
        <v>10</v>
      </c>
      <c r="W6" s="5" t="s">
        <v>6</v>
      </c>
      <c r="X6" s="5" t="s">
        <v>5</v>
      </c>
      <c r="Y6" s="5" t="s">
        <v>10</v>
      </c>
      <c r="Z6" s="5" t="s">
        <v>6</v>
      </c>
    </row>
    <row r="7" spans="1:29" s="26" customFormat="1" ht="13.5" customHeight="1" thickTop="1">
      <c r="A7" s="62">
        <v>1</v>
      </c>
      <c r="B7" s="13" t="s">
        <v>13</v>
      </c>
      <c r="C7" s="19" t="str">
        <f>[13]결승기록지!$C$11</f>
        <v>차희성</v>
      </c>
      <c r="D7" s="20" t="str">
        <f>[13]결승기록지!$E$11</f>
        <v>경기체육중</v>
      </c>
      <c r="E7" s="21" t="str">
        <f>[13]결승기록지!$F$11</f>
        <v>11.37</v>
      </c>
      <c r="F7" s="19" t="str">
        <f>[13]결승기록지!$C$12</f>
        <v>이종원</v>
      </c>
      <c r="G7" s="20" t="str">
        <f>[13]결승기록지!$E$12</f>
        <v>월촌중</v>
      </c>
      <c r="H7" s="21" t="str">
        <f>[13]결승기록지!$F$12</f>
        <v>11.78</v>
      </c>
      <c r="I7" s="19" t="str">
        <f>[13]결승기록지!$C$13</f>
        <v>차민오</v>
      </c>
      <c r="J7" s="20" t="str">
        <f>[13]결승기록지!$E$13</f>
        <v>경기석우중</v>
      </c>
      <c r="K7" s="21" t="str">
        <f>[13]결승기록지!$F$13</f>
        <v>11.82</v>
      </c>
      <c r="L7" s="19" t="str">
        <f>[13]결승기록지!$C$14</f>
        <v>손호영</v>
      </c>
      <c r="M7" s="20" t="str">
        <f>[13]결승기록지!$E$14</f>
        <v>경기석우중</v>
      </c>
      <c r="N7" s="21" t="str">
        <f>[13]결승기록지!$F$14</f>
        <v>11.92</v>
      </c>
      <c r="O7" s="19" t="str">
        <f>[13]결승기록지!$C$15</f>
        <v>설상우</v>
      </c>
      <c r="P7" s="20" t="str">
        <f>[13]결승기록지!$E$15</f>
        <v>울산중</v>
      </c>
      <c r="Q7" s="21" t="str">
        <f>[13]결승기록지!$F$15</f>
        <v>11.99</v>
      </c>
      <c r="R7" s="19" t="str">
        <f>[13]결승기록지!$C$16</f>
        <v>이창언</v>
      </c>
      <c r="S7" s="20" t="str">
        <f>[13]결승기록지!$E$16</f>
        <v>경남대산중</v>
      </c>
      <c r="T7" s="21" t="str">
        <f>[13]결승기록지!$F$16</f>
        <v>12.01</v>
      </c>
      <c r="U7" s="19" t="str">
        <f>[13]결승기록지!$C$17</f>
        <v>안영재</v>
      </c>
      <c r="V7" s="20" t="str">
        <f>[13]결승기록지!$E$17</f>
        <v>경기단원중</v>
      </c>
      <c r="W7" s="21" t="str">
        <f>[13]결승기록지!$F$17</f>
        <v>12.21</v>
      </c>
      <c r="X7" s="19" t="str">
        <f>[13]결승기록지!$C$18</f>
        <v>윤인재</v>
      </c>
      <c r="Y7" s="20" t="str">
        <f>[13]결승기록지!$E$18</f>
        <v>울산중</v>
      </c>
      <c r="Z7" s="21" t="str">
        <f>[13]결승기록지!$F$18</f>
        <v>12.51</v>
      </c>
    </row>
    <row r="8" spans="1:29" s="26" customFormat="1" ht="13.5" customHeight="1">
      <c r="A8" s="62"/>
      <c r="B8" s="12" t="s">
        <v>14</v>
      </c>
      <c r="C8" s="22"/>
      <c r="D8" s="23" t="str">
        <f>[13]결승기록지!$G$8</f>
        <v>-0.4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 t="s">
        <v>40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9" s="26" customFormat="1" ht="13.5" customHeight="1">
      <c r="A9" s="62">
        <v>2</v>
      </c>
      <c r="B9" s="13" t="s">
        <v>18</v>
      </c>
      <c r="C9" s="19" t="str">
        <f>[14]결승기록지!$C$11</f>
        <v>차희성</v>
      </c>
      <c r="D9" s="20" t="str">
        <f>[14]결승기록지!$E$11</f>
        <v>경기체육중</v>
      </c>
      <c r="E9" s="21" t="str">
        <f>[14]결승기록지!$F$11</f>
        <v>23.17</v>
      </c>
      <c r="F9" s="19" t="str">
        <f>[14]결승기록지!$C$12</f>
        <v>이영민</v>
      </c>
      <c r="G9" s="20" t="str">
        <f>[14]결승기록지!$E$12</f>
        <v>인천남중</v>
      </c>
      <c r="H9" s="21" t="str">
        <f>[14]결승기록지!$F$12</f>
        <v>23.67</v>
      </c>
      <c r="I9" s="19" t="str">
        <f>[14]결승기록지!$C$13</f>
        <v>이종원</v>
      </c>
      <c r="J9" s="20" t="str">
        <f>[14]결승기록지!$E$13</f>
        <v>월촌중</v>
      </c>
      <c r="K9" s="21" t="str">
        <f>[14]결승기록지!$F$13</f>
        <v>23.89</v>
      </c>
      <c r="L9" s="19" t="str">
        <f>[14]결승기록지!$C$14</f>
        <v>차민오</v>
      </c>
      <c r="M9" s="20" t="str">
        <f>[14]결승기록지!$E$14</f>
        <v>경기석우중</v>
      </c>
      <c r="N9" s="21" t="str">
        <f>[14]결승기록지!$F$14</f>
        <v>23.94</v>
      </c>
      <c r="O9" s="19" t="str">
        <f>[14]결승기록지!$C$15</f>
        <v>윤석준</v>
      </c>
      <c r="P9" s="20" t="str">
        <f>[14]결승기록지!$E$15</f>
        <v>거제중앙중</v>
      </c>
      <c r="Q9" s="21" t="str">
        <f>[14]결승기록지!$F$15</f>
        <v>24.08</v>
      </c>
      <c r="R9" s="19" t="str">
        <f>[14]결승기록지!$C$16</f>
        <v>서기훈</v>
      </c>
      <c r="S9" s="20" t="str">
        <f>[14]결승기록지!$E$16</f>
        <v>성산중</v>
      </c>
      <c r="T9" s="21" t="str">
        <f>[14]결승기록지!$F$16</f>
        <v>24.16</v>
      </c>
      <c r="U9" s="19" t="str">
        <f>[14]결승기록지!$C$17</f>
        <v>안동환</v>
      </c>
      <c r="V9" s="20" t="str">
        <f>[14]결승기록지!$E$17</f>
        <v>경기문산중</v>
      </c>
      <c r="W9" s="21" t="str">
        <f>[14]결승기록지!$F$17</f>
        <v>24.40</v>
      </c>
      <c r="X9" s="19" t="str">
        <f>[14]결승기록지!$C$18</f>
        <v>설상우</v>
      </c>
      <c r="Y9" s="20" t="str">
        <f>[14]결승기록지!$E$18</f>
        <v>울산중</v>
      </c>
      <c r="Z9" s="21" t="str">
        <f>[14]결승기록지!$F$18</f>
        <v>24.52</v>
      </c>
    </row>
    <row r="10" spans="1:29" s="26" customFormat="1" ht="13.5" customHeight="1">
      <c r="A10" s="62"/>
      <c r="B10" s="12" t="s">
        <v>14</v>
      </c>
      <c r="C10" s="22"/>
      <c r="D10" s="23" t="str">
        <f>[14]결승기록지!$G$8</f>
        <v>0.0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9" s="26" customFormat="1" ht="13.5" customHeight="1">
      <c r="A11" s="40">
        <v>4</v>
      </c>
      <c r="B11" s="14" t="s">
        <v>29</v>
      </c>
      <c r="C11" s="19" t="str">
        <f>[15]결승기록지!$C$11</f>
        <v>이영민</v>
      </c>
      <c r="D11" s="20" t="str">
        <f>[15]결승기록지!$E$11</f>
        <v>인천남중</v>
      </c>
      <c r="E11" s="21" t="str">
        <f>[15]결승기록지!$F$11</f>
        <v>52.94</v>
      </c>
      <c r="F11" s="19" t="str">
        <f>[15]결승기록지!$C$12</f>
        <v>서기훈</v>
      </c>
      <c r="G11" s="20" t="str">
        <f>[15]결승기록지!$E$12</f>
        <v>성산중</v>
      </c>
      <c r="H11" s="21" t="str">
        <f>[15]결승기록지!$F$12</f>
        <v>53.26</v>
      </c>
      <c r="I11" s="19" t="str">
        <f>[15]결승기록지!$C$13</f>
        <v>윤석준</v>
      </c>
      <c r="J11" s="20" t="str">
        <f>[15]결승기록지!$E$13</f>
        <v>거제중앙중</v>
      </c>
      <c r="K11" s="21" t="str">
        <f>[15]결승기록지!$F$13</f>
        <v>53.66</v>
      </c>
      <c r="L11" s="19" t="str">
        <f>[15]결승기록지!$C$14</f>
        <v>최지원</v>
      </c>
      <c r="M11" s="20" t="str">
        <f>[15]결승기록지!$E$14</f>
        <v>진해냉천중</v>
      </c>
      <c r="N11" s="21" t="str">
        <f>[15]결승기록지!$F$14</f>
        <v>53.69</v>
      </c>
      <c r="O11" s="19" t="str">
        <f>[15]결승기록지!$C$15</f>
        <v>박세민</v>
      </c>
      <c r="P11" s="20" t="str">
        <f>[15]결승기록지!$E$15</f>
        <v>경기단원중</v>
      </c>
      <c r="Q11" s="21" t="str">
        <f>[15]결승기록지!$F$15</f>
        <v>55.34</v>
      </c>
      <c r="R11" s="19" t="str">
        <f>[15]결승기록지!$C$16</f>
        <v>최시후</v>
      </c>
      <c r="S11" s="20" t="str">
        <f>[15]결승기록지!$E$16</f>
        <v>경기경수중</v>
      </c>
      <c r="T11" s="21" t="str">
        <f>[15]결승기록지!$F$16</f>
        <v>55.98</v>
      </c>
      <c r="U11" s="19" t="str">
        <f>[15]결승기록지!$C$17</f>
        <v>윤다인</v>
      </c>
      <c r="V11" s="20" t="str">
        <f>[15]결승기록지!$E$17</f>
        <v>경기체육중</v>
      </c>
      <c r="W11" s="21" t="str">
        <f>[15]결승기록지!$F$17</f>
        <v>56.49</v>
      </c>
      <c r="X11" s="19" t="str">
        <f>[15]결승기록지!$C$18</f>
        <v>구민수</v>
      </c>
      <c r="Y11" s="20" t="str">
        <f>[15]결승기록지!$E$18</f>
        <v>월배중</v>
      </c>
      <c r="Z11" s="21" t="str">
        <f>[15]결승기록지!$F$18</f>
        <v>56.65</v>
      </c>
    </row>
    <row r="12" spans="1:29" s="26" customFormat="1" ht="13.5" customHeight="1">
      <c r="A12" s="40">
        <v>3</v>
      </c>
      <c r="B12" s="14" t="s">
        <v>19</v>
      </c>
      <c r="C12" s="19" t="str">
        <f>[16]결승기록지!$C$11</f>
        <v>이우민</v>
      </c>
      <c r="D12" s="20" t="str">
        <f>[16]결승기록지!$E$11</f>
        <v>전북체육중</v>
      </c>
      <c r="E12" s="21" t="str">
        <f>[16]결승기록지!$F$11</f>
        <v>2:06.83</v>
      </c>
      <c r="F12" s="19" t="str">
        <f>[16]결승기록지!$C$12</f>
        <v>최시후</v>
      </c>
      <c r="G12" s="20" t="str">
        <f>[16]결승기록지!$E$12</f>
        <v>경기경수중</v>
      </c>
      <c r="H12" s="21" t="str">
        <f>[16]결승기록지!$F$12</f>
        <v>2:09.16</v>
      </c>
      <c r="I12" s="19" t="str">
        <f>[16]결승기록지!$C$13</f>
        <v>오준서</v>
      </c>
      <c r="J12" s="20" t="str">
        <f>[16]결승기록지!$E$13</f>
        <v>성보중</v>
      </c>
      <c r="K12" s="21" t="str">
        <f>[16]결승기록지!$F$13</f>
        <v>2:10.02</v>
      </c>
      <c r="L12" s="19" t="str">
        <f>[16]결승기록지!$C$14</f>
        <v>장종국</v>
      </c>
      <c r="M12" s="20" t="str">
        <f>[16]결승기록지!$E$14</f>
        <v>배문중</v>
      </c>
      <c r="N12" s="21" t="str">
        <f>[16]결승기록지!$F$14</f>
        <v>2:13.52</v>
      </c>
      <c r="O12" s="19" t="str">
        <f>[16]결승기록지!$C$15</f>
        <v>홍진석</v>
      </c>
      <c r="P12" s="20" t="str">
        <f>[16]결승기록지!$E$15</f>
        <v>계룡중</v>
      </c>
      <c r="Q12" s="21" t="str">
        <f>[16]결승기록지!$F$15</f>
        <v>2:14.52</v>
      </c>
      <c r="R12" s="19" t="str">
        <f>[16]결승기록지!$C$16</f>
        <v>김관희</v>
      </c>
      <c r="S12" s="20" t="str">
        <f>[16]결승기록지!$E$16</f>
        <v>경기소래중</v>
      </c>
      <c r="T12" s="21" t="str">
        <f>[16]결승기록지!$F$16</f>
        <v>2:14.73</v>
      </c>
      <c r="U12" s="19" t="str">
        <f>[16]결승기록지!$C$17</f>
        <v>김하랑</v>
      </c>
      <c r="V12" s="20" t="str">
        <f>[16]결승기록지!$E$17</f>
        <v>충북영동중</v>
      </c>
      <c r="W12" s="21" t="str">
        <f>[16]결승기록지!$F$17</f>
        <v>2:16.53</v>
      </c>
      <c r="X12" s="19" t="str">
        <f>[16]결승기록지!$C$18</f>
        <v>정준석</v>
      </c>
      <c r="Y12" s="20" t="str">
        <f>[16]결승기록지!$E$18</f>
        <v>북삼중</v>
      </c>
      <c r="Z12" s="21" t="str">
        <f>[16]결승기록지!$F$18</f>
        <v>2:18.42</v>
      </c>
    </row>
    <row r="13" spans="1:29" s="26" customFormat="1" ht="13.5" customHeight="1">
      <c r="A13" s="40">
        <v>4</v>
      </c>
      <c r="B13" s="14" t="s">
        <v>33</v>
      </c>
      <c r="C13" s="19" t="str">
        <f>[17]결승기록지!$C$11</f>
        <v>이우민</v>
      </c>
      <c r="D13" s="20" t="str">
        <f>[17]결승기록지!$E$11</f>
        <v>전북체육중</v>
      </c>
      <c r="E13" s="21" t="str">
        <f>[17]결승기록지!$F$11</f>
        <v>9:46.77</v>
      </c>
      <c r="F13" s="19" t="str">
        <f>[17]결승기록지!$C$12</f>
        <v>김영규</v>
      </c>
      <c r="G13" s="20" t="str">
        <f>[17]결승기록지!$E$12</f>
        <v>당진원당중</v>
      </c>
      <c r="H13" s="21" t="str">
        <f>[17]결승기록지!$F$12</f>
        <v>9:50.00</v>
      </c>
      <c r="I13" s="19" t="str">
        <f>[17]결승기록지!$C$13</f>
        <v>오수영</v>
      </c>
      <c r="J13" s="20" t="str">
        <f>[17]결승기록지!$E$13</f>
        <v>당진원당중</v>
      </c>
      <c r="K13" s="21" t="str">
        <f>[17]결승기록지!$F$13</f>
        <v>9:52.25</v>
      </c>
      <c r="L13" s="19" t="str">
        <f>[17]결승기록지!$C$14</f>
        <v>오준서</v>
      </c>
      <c r="M13" s="20" t="str">
        <f>[17]결승기록지!$E$14</f>
        <v>성보중</v>
      </c>
      <c r="N13" s="21" t="str">
        <f>[17]결승기록지!$F$14</f>
        <v>10:02.60</v>
      </c>
      <c r="O13" s="19" t="str">
        <f>[17]결승기록지!$C$15</f>
        <v>황의석</v>
      </c>
      <c r="P13" s="20" t="str">
        <f>[17]결승기록지!$E$15</f>
        <v>천안오성중</v>
      </c>
      <c r="Q13" s="21" t="str">
        <f>[17]결승기록지!$F$15</f>
        <v>10:06.97</v>
      </c>
      <c r="R13" s="19" t="str">
        <f>[17]결승기록지!$C$16</f>
        <v>신민승</v>
      </c>
      <c r="S13" s="20" t="str">
        <f>[17]결승기록지!$E$16</f>
        <v>양정중</v>
      </c>
      <c r="T13" s="21" t="str">
        <f>[17]결승기록지!$F$16</f>
        <v>10:08.26</v>
      </c>
      <c r="U13" s="19" t="str">
        <f>[17]결승기록지!$C$17</f>
        <v>장종국</v>
      </c>
      <c r="V13" s="20" t="str">
        <f>[17]결승기록지!$E$17</f>
        <v>배문중</v>
      </c>
      <c r="W13" s="21" t="str">
        <f>[17]결승기록지!$F$17</f>
        <v>10:08.30</v>
      </c>
      <c r="X13" s="19" t="str">
        <f>[17]결승기록지!$C$18</f>
        <v>박우진</v>
      </c>
      <c r="Y13" s="20" t="str">
        <f>[17]결승기록지!$E$18</f>
        <v>양정중</v>
      </c>
      <c r="Z13" s="21" t="str">
        <f>[17]결승기록지!$F$18</f>
        <v>10:12.73</v>
      </c>
    </row>
    <row r="14" spans="1:29" s="26" customFormat="1" ht="13.5" customHeight="1">
      <c r="A14" s="48">
        <v>1</v>
      </c>
      <c r="B14" s="39" t="s">
        <v>23</v>
      </c>
      <c r="C14" s="28" t="str">
        <f>[18]높이!$C$11</f>
        <v>김현식</v>
      </c>
      <c r="D14" s="29" t="str">
        <f>[18]높이!$E$11</f>
        <v>보은중</v>
      </c>
      <c r="E14" s="30" t="str">
        <f>[18]높이!$F$11</f>
        <v>1.75</v>
      </c>
      <c r="F14" s="28" t="str">
        <f>[18]높이!$C$12</f>
        <v>이권빈</v>
      </c>
      <c r="G14" s="29" t="str">
        <f>[18]높이!$E$12</f>
        <v>경북체육중</v>
      </c>
      <c r="H14" s="30" t="str">
        <f>[18]높이!$F$12</f>
        <v>1.70</v>
      </c>
      <c r="I14" s="28" t="str">
        <f>[18]높이!$C$13</f>
        <v>박준의</v>
      </c>
      <c r="J14" s="29" t="str">
        <f>[18]높이!$E$13</f>
        <v>광주체육중</v>
      </c>
      <c r="K14" s="30" t="str">
        <f>[18]높이!$F$13</f>
        <v>1.60</v>
      </c>
      <c r="L14" s="28"/>
      <c r="M14" s="29"/>
      <c r="N14" s="30"/>
      <c r="O14" s="28"/>
      <c r="P14" s="29"/>
      <c r="Q14" s="30"/>
      <c r="R14" s="28"/>
      <c r="S14" s="29"/>
      <c r="T14" s="38"/>
      <c r="U14" s="28"/>
      <c r="V14" s="29"/>
      <c r="W14" s="38"/>
      <c r="X14" s="28"/>
      <c r="Y14" s="29"/>
      <c r="Z14" s="30"/>
      <c r="AA14" s="27"/>
      <c r="AB14" s="27"/>
      <c r="AC14" s="27"/>
    </row>
    <row r="15" spans="1:29" s="26" customFormat="1" ht="13.5" customHeight="1">
      <c r="A15" s="62">
        <v>1</v>
      </c>
      <c r="B15" s="13" t="s">
        <v>17</v>
      </c>
      <c r="C15" s="19" t="str">
        <f>[18]멀리!$C$11</f>
        <v>김준서</v>
      </c>
      <c r="D15" s="20" t="str">
        <f>[18]멀리!$E$11</f>
        <v>경북체육중</v>
      </c>
      <c r="E15" s="21" t="str">
        <f>[18]멀리!$F$11</f>
        <v>6.22</v>
      </c>
      <c r="F15" s="19" t="str">
        <f>[18]멀리!$C$12</f>
        <v>김선구</v>
      </c>
      <c r="G15" s="20" t="str">
        <f>[18]멀리!$E$12</f>
        <v>대전구봉중</v>
      </c>
      <c r="H15" s="21" t="str">
        <f>[18]멀리!$F$12</f>
        <v>6.13</v>
      </c>
      <c r="I15" s="19" t="str">
        <f>[18]멀리!$C$13</f>
        <v>오항석</v>
      </c>
      <c r="J15" s="20" t="str">
        <f>[18]멀리!$E$13</f>
        <v>서생중</v>
      </c>
      <c r="K15" s="21" t="str">
        <f>[18]멀리!$F$13</f>
        <v>6.01</v>
      </c>
      <c r="L15" s="19" t="str">
        <f>[18]멀리!$C$14</f>
        <v>백재현</v>
      </c>
      <c r="M15" s="20" t="str">
        <f>[18]멀리!$E$14</f>
        <v>동명중</v>
      </c>
      <c r="N15" s="21" t="str">
        <f>[18]멀리!$F$14</f>
        <v>5.89</v>
      </c>
      <c r="O15" s="19" t="str">
        <f>[18]멀리!$C$15</f>
        <v>김세하</v>
      </c>
      <c r="P15" s="20" t="str">
        <f>[18]멀리!$E$15</f>
        <v>서생중</v>
      </c>
      <c r="Q15" s="21" t="str">
        <f>[18]멀리!$F$15</f>
        <v>5.85</v>
      </c>
      <c r="R15" s="19" t="str">
        <f>[18]멀리!$C$16</f>
        <v>홍예성</v>
      </c>
      <c r="S15" s="20" t="str">
        <f>[18]멀리!$E$16</f>
        <v>경기부천부곡중</v>
      </c>
      <c r="T15" s="21" t="str">
        <f>[18]멀리!$F$16</f>
        <v>5.55</v>
      </c>
      <c r="U15" s="19" t="str">
        <f>[18]멀리!$C$17</f>
        <v>박봄들</v>
      </c>
      <c r="V15" s="20" t="str">
        <f>[18]멀리!$E$17</f>
        <v>군북중</v>
      </c>
      <c r="W15" s="21" t="str">
        <f>[18]멀리!$F$17</f>
        <v>5.52</v>
      </c>
      <c r="X15" s="19" t="str">
        <f>[18]멀리!$C$18</f>
        <v>김현태</v>
      </c>
      <c r="Y15" s="20" t="str">
        <f>[18]멀리!$E$18</f>
        <v>서생중</v>
      </c>
      <c r="Z15" s="21" t="str">
        <f>[18]멀리!$F$18</f>
        <v>5.36</v>
      </c>
    </row>
    <row r="16" spans="1:29" s="26" customFormat="1" ht="13.5" customHeight="1">
      <c r="A16" s="62"/>
      <c r="B16" s="12" t="s">
        <v>14</v>
      </c>
      <c r="C16" s="32"/>
      <c r="D16" s="42" t="str">
        <f>[18]멀리!$G$11</f>
        <v>0.9</v>
      </c>
      <c r="E16" s="43"/>
      <c r="F16" s="32"/>
      <c r="G16" s="42" t="str">
        <f>[18]멀리!$G$12</f>
        <v>0.5</v>
      </c>
      <c r="H16" s="43"/>
      <c r="I16" s="32"/>
      <c r="J16" s="42" t="str">
        <f>[18]멀리!$G$13</f>
        <v>-0.5</v>
      </c>
      <c r="K16" s="43"/>
      <c r="L16" s="32"/>
      <c r="M16" s="42" t="str">
        <f>[18]멀리!$G$14</f>
        <v>0.4</v>
      </c>
      <c r="N16" s="43"/>
      <c r="O16" s="32"/>
      <c r="P16" s="42" t="str">
        <f>[18]멀리!$G$15</f>
        <v>-0.6</v>
      </c>
      <c r="Q16" s="43"/>
      <c r="R16" s="32"/>
      <c r="S16" s="42" t="str">
        <f>[18]멀리!$G$16</f>
        <v>-0.4</v>
      </c>
      <c r="T16" s="43"/>
      <c r="U16" s="32"/>
      <c r="V16" s="42" t="str">
        <f>[18]멀리!$G$17</f>
        <v>-0.2</v>
      </c>
      <c r="W16" s="43"/>
      <c r="X16" s="32"/>
      <c r="Y16" s="42" t="str">
        <f>[18]멀리!$G$18</f>
        <v>-0.1</v>
      </c>
      <c r="Z16" s="43"/>
    </row>
    <row r="17" spans="1:29" s="26" customFormat="1" ht="13.5" customHeight="1">
      <c r="A17" s="40">
        <v>3</v>
      </c>
      <c r="B17" s="51" t="s">
        <v>22</v>
      </c>
      <c r="C17" s="15" t="str">
        <f>[18]포환!$C$11</f>
        <v>김재훈</v>
      </c>
      <c r="D17" s="16" t="str">
        <f>[18]포환!$E$11</f>
        <v>비아중</v>
      </c>
      <c r="E17" s="17" t="str">
        <f>[18]포환!$F$11</f>
        <v>16.29</v>
      </c>
      <c r="F17" s="15" t="str">
        <f>[18]포환!$C$12</f>
        <v>김탁민</v>
      </c>
      <c r="G17" s="16" t="str">
        <f>[18]포환!$E$12</f>
        <v>거제중앙중</v>
      </c>
      <c r="H17" s="17" t="str">
        <f>[18]포환!$F$12</f>
        <v>15.57</v>
      </c>
      <c r="I17" s="15" t="str">
        <f>[18]포환!$C$13</f>
        <v>정유빈</v>
      </c>
      <c r="J17" s="16" t="str">
        <f>[18]포환!$E$13</f>
        <v>경기신한중</v>
      </c>
      <c r="K17" s="17" t="str">
        <f>[18]포환!$F$13</f>
        <v>14.13</v>
      </c>
      <c r="L17" s="15" t="str">
        <f>[18]포환!$C$14</f>
        <v>강동훈</v>
      </c>
      <c r="M17" s="16" t="str">
        <f>[18]포환!$E$14</f>
        <v>경기신한중</v>
      </c>
      <c r="N17" s="17" t="str">
        <f>[18]포환!$F$14</f>
        <v>13.34</v>
      </c>
      <c r="O17" s="15" t="str">
        <f>[18]포환!$C$15</f>
        <v>장영민</v>
      </c>
      <c r="P17" s="16" t="str">
        <f>[18]포환!$E$15</f>
        <v>충주중</v>
      </c>
      <c r="Q17" s="17" t="str">
        <f>[18]포환!$F$15</f>
        <v>13.27</v>
      </c>
      <c r="R17" s="15" t="str">
        <f>[18]포환!$C$16</f>
        <v>김성윤</v>
      </c>
      <c r="S17" s="16" t="str">
        <f>[18]포환!$E$16</f>
        <v>경기체육중</v>
      </c>
      <c r="T17" s="17" t="str">
        <f>[18]포환!$F$16</f>
        <v>13.07</v>
      </c>
      <c r="U17" s="15" t="str">
        <f>[18]포환!$C$17</f>
        <v>박주한</v>
      </c>
      <c r="V17" s="16" t="str">
        <f>[18]포환!$E$17</f>
        <v>울산중</v>
      </c>
      <c r="W17" s="17" t="str">
        <f>[18]포환!$F$17</f>
        <v>12.22</v>
      </c>
      <c r="X17" s="15" t="str">
        <f>[18]포환!$C$18</f>
        <v>강동현</v>
      </c>
      <c r="Y17" s="16" t="str">
        <f>[18]포환!$E$18</f>
        <v>비아중</v>
      </c>
      <c r="Z17" s="17" t="str">
        <f>[18]포환!$F$18</f>
        <v>11.90</v>
      </c>
    </row>
    <row r="18" spans="1:29" s="26" customFormat="1" ht="13.5" customHeight="1">
      <c r="A18" s="40">
        <v>2</v>
      </c>
      <c r="B18" s="14" t="s">
        <v>30</v>
      </c>
      <c r="C18" s="15" t="str">
        <f>[18]창!$C$11</f>
        <v>김재훈</v>
      </c>
      <c r="D18" s="16" t="str">
        <f>[18]창!$E$11</f>
        <v>비아중</v>
      </c>
      <c r="E18" s="17" t="str">
        <f>[18]창!$F$11</f>
        <v>58.55</v>
      </c>
      <c r="F18" s="15" t="str">
        <f>[18]창!$C$12</f>
        <v>최재노</v>
      </c>
      <c r="G18" s="16" t="str">
        <f>[18]창!$E$12</f>
        <v>익산지원중</v>
      </c>
      <c r="H18" s="17" t="str">
        <f>[18]창!$F$12</f>
        <v>55.94</v>
      </c>
      <c r="I18" s="15" t="str">
        <f>[18]창!$C$13</f>
        <v>오준석</v>
      </c>
      <c r="J18" s="16" t="str">
        <f>[18]창!$E$13</f>
        <v>조치원중</v>
      </c>
      <c r="K18" s="17" t="str">
        <f>[18]창!$F$13</f>
        <v>50.93</v>
      </c>
      <c r="L18" s="15" t="str">
        <f>[18]창!$C$14</f>
        <v>엄재민</v>
      </c>
      <c r="M18" s="16" t="str">
        <f>[18]창!$E$14</f>
        <v>인천당하중</v>
      </c>
      <c r="N18" s="17" t="str">
        <f>[18]창!$F$14</f>
        <v>49.59</v>
      </c>
      <c r="O18" s="15" t="str">
        <f>[18]창!$C$15</f>
        <v>윤지석</v>
      </c>
      <c r="P18" s="16" t="str">
        <f>[18]창!$E$15</f>
        <v>조치원중</v>
      </c>
      <c r="Q18" s="17" t="str">
        <f>[18]창!$F$15</f>
        <v>44.00</v>
      </c>
      <c r="R18" s="15" t="str">
        <f>[18]창!$C$16</f>
        <v>강동현</v>
      </c>
      <c r="S18" s="16" t="str">
        <f>[18]창!$E$16</f>
        <v>비아중</v>
      </c>
      <c r="T18" s="17" t="str">
        <f>[18]창!$F$16</f>
        <v>36.23</v>
      </c>
      <c r="U18" s="15" t="str">
        <f>[18]창!$C$17</f>
        <v>박주한</v>
      </c>
      <c r="V18" s="16" t="str">
        <f>[18]창!$E$17</f>
        <v>울산중</v>
      </c>
      <c r="W18" s="17" t="str">
        <f>[18]창!$F$17</f>
        <v>35.67</v>
      </c>
      <c r="X18" s="15" t="str">
        <f>[18]창!$C$18</f>
        <v>김현태</v>
      </c>
      <c r="Y18" s="16" t="str">
        <f>[18]창!$E$18</f>
        <v>서생중</v>
      </c>
      <c r="Z18" s="17" t="str">
        <f>[18]창!$F$18</f>
        <v>32.77</v>
      </c>
    </row>
    <row r="19" spans="1:29" s="26" customFormat="1" ht="7.5" customHeight="1">
      <c r="A19" s="40"/>
      <c r="B19" s="18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9" s="9" customFormat="1">
      <c r="A20" s="47"/>
      <c r="B20" s="65" t="s">
        <v>32</v>
      </c>
      <c r="C20" s="65"/>
      <c r="D20" s="10"/>
      <c r="E20" s="10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10"/>
      <c r="U20" s="10"/>
      <c r="V20" s="10"/>
      <c r="W20" s="10"/>
      <c r="X20" s="10"/>
      <c r="Y20" s="10"/>
      <c r="Z20" s="10"/>
    </row>
    <row r="21" spans="1:29" ht="9.75" customHeight="1">
      <c r="A21" s="4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9">
      <c r="B22" s="7" t="s">
        <v>7</v>
      </c>
      <c r="C22" s="2"/>
      <c r="D22" s="3" t="s">
        <v>8</v>
      </c>
      <c r="E22" s="4"/>
      <c r="F22" s="2"/>
      <c r="G22" s="3" t="s">
        <v>11</v>
      </c>
      <c r="H22" s="4"/>
      <c r="I22" s="2"/>
      <c r="J22" s="3" t="s">
        <v>0</v>
      </c>
      <c r="K22" s="4"/>
      <c r="L22" s="2"/>
      <c r="M22" s="3" t="s">
        <v>1</v>
      </c>
      <c r="N22" s="4"/>
      <c r="O22" s="2"/>
      <c r="P22" s="3" t="s">
        <v>2</v>
      </c>
      <c r="Q22" s="4"/>
      <c r="R22" s="2"/>
      <c r="S22" s="3" t="s">
        <v>3</v>
      </c>
      <c r="T22" s="4"/>
      <c r="U22" s="2"/>
      <c r="V22" s="3" t="s">
        <v>4</v>
      </c>
      <c r="W22" s="4"/>
      <c r="X22" s="2"/>
      <c r="Y22" s="3" t="s">
        <v>9</v>
      </c>
      <c r="Z22" s="4"/>
    </row>
    <row r="23" spans="1:29" ht="14.25" thickBot="1">
      <c r="A23" s="36"/>
      <c r="B23" s="6" t="s">
        <v>12</v>
      </c>
      <c r="C23" s="5" t="s">
        <v>5</v>
      </c>
      <c r="D23" s="5" t="s">
        <v>10</v>
      </c>
      <c r="E23" s="5" t="s">
        <v>6</v>
      </c>
      <c r="F23" s="5" t="s">
        <v>5</v>
      </c>
      <c r="G23" s="5" t="s">
        <v>10</v>
      </c>
      <c r="H23" s="5" t="s">
        <v>6</v>
      </c>
      <c r="I23" s="5" t="s">
        <v>5</v>
      </c>
      <c r="J23" s="5" t="s">
        <v>10</v>
      </c>
      <c r="K23" s="5" t="s">
        <v>6</v>
      </c>
      <c r="L23" s="5" t="s">
        <v>5</v>
      </c>
      <c r="M23" s="5" t="s">
        <v>10</v>
      </c>
      <c r="N23" s="5" t="s">
        <v>6</v>
      </c>
      <c r="O23" s="5" t="s">
        <v>5</v>
      </c>
      <c r="P23" s="5" t="s">
        <v>10</v>
      </c>
      <c r="Q23" s="5" t="s">
        <v>6</v>
      </c>
      <c r="R23" s="5" t="s">
        <v>5</v>
      </c>
      <c r="S23" s="5" t="s">
        <v>10</v>
      </c>
      <c r="T23" s="5" t="s">
        <v>6</v>
      </c>
      <c r="U23" s="5" t="s">
        <v>5</v>
      </c>
      <c r="V23" s="5" t="s">
        <v>10</v>
      </c>
      <c r="W23" s="5" t="s">
        <v>6</v>
      </c>
      <c r="X23" s="5" t="s">
        <v>5</v>
      </c>
      <c r="Y23" s="5" t="s">
        <v>10</v>
      </c>
      <c r="Z23" s="5" t="s">
        <v>6</v>
      </c>
    </row>
    <row r="24" spans="1:29" s="26" customFormat="1" ht="13.5" customHeight="1" thickTop="1">
      <c r="A24" s="62">
        <v>1</v>
      </c>
      <c r="B24" s="13" t="s">
        <v>13</v>
      </c>
      <c r="C24" s="19" t="str">
        <f>[19]결승기록지!$C$11</f>
        <v>신서현</v>
      </c>
      <c r="D24" s="20" t="str">
        <f>[19]결승기록지!$E$11</f>
        <v>이리동중</v>
      </c>
      <c r="E24" s="21" t="str">
        <f>[19]결승기록지!$F$11</f>
        <v>13.29</v>
      </c>
      <c r="F24" s="19" t="str">
        <f>[19]결승기록지!$C$12</f>
        <v>김예진</v>
      </c>
      <c r="G24" s="20" t="str">
        <f>[19]결승기록지!$E$12</f>
        <v>경기송운중</v>
      </c>
      <c r="H24" s="21" t="str">
        <f>[19]결승기록지!$F$12</f>
        <v>13.36</v>
      </c>
      <c r="I24" s="19" t="str">
        <f>[19]결승기록지!$C$13</f>
        <v>윤주희</v>
      </c>
      <c r="J24" s="20" t="str">
        <f>[19]결승기록지!$E$13</f>
        <v>경기문산수억중</v>
      </c>
      <c r="K24" s="21" t="str">
        <f>[19]결승기록지!$F$13</f>
        <v>13.36</v>
      </c>
      <c r="L24" s="19" t="str">
        <f>[19]결승기록지!$C$14</f>
        <v>한성혜</v>
      </c>
      <c r="M24" s="20" t="str">
        <f>[19]결승기록지!$E$14</f>
        <v>성일중</v>
      </c>
      <c r="N24" s="21" t="str">
        <f>[19]결승기록지!$F$14</f>
        <v>13.40</v>
      </c>
      <c r="O24" s="19" t="str">
        <f>[19]결승기록지!$C$15</f>
        <v>김나현</v>
      </c>
      <c r="P24" s="20" t="str">
        <f>[19]결승기록지!$E$15</f>
        <v>구월여자중</v>
      </c>
      <c r="Q24" s="21" t="str">
        <f>[19]결승기록지!$F$15</f>
        <v>13.43</v>
      </c>
      <c r="R24" s="19" t="str">
        <f>[19]결승기록지!$C$16</f>
        <v>장한나</v>
      </c>
      <c r="S24" s="20" t="str">
        <f>[19]결승기록지!$E$16</f>
        <v>경기소래중</v>
      </c>
      <c r="T24" s="21" t="str">
        <f>[19]결승기록지!$F$16</f>
        <v>13.62</v>
      </c>
      <c r="U24" s="19" t="str">
        <f>[19]결승기록지!$C$17</f>
        <v>황채원</v>
      </c>
      <c r="V24" s="20" t="str">
        <f>[19]결승기록지!$E$17</f>
        <v>월배중</v>
      </c>
      <c r="W24" s="21" t="str">
        <f>[19]결승기록지!$F$17</f>
        <v>13.71</v>
      </c>
      <c r="X24" s="19"/>
      <c r="Y24" s="20"/>
      <c r="Z24" s="21"/>
    </row>
    <row r="25" spans="1:29" s="26" customFormat="1" ht="13.5" customHeight="1">
      <c r="A25" s="62"/>
      <c r="B25" s="12" t="s">
        <v>14</v>
      </c>
      <c r="C25" s="22"/>
      <c r="D25" s="23" t="str">
        <f>[19]결승기록지!$G$8</f>
        <v>1.1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4"/>
    </row>
    <row r="26" spans="1:29" s="26" customFormat="1" ht="13.5" customHeight="1">
      <c r="A26" s="62">
        <v>3</v>
      </c>
      <c r="B26" s="13" t="s">
        <v>18</v>
      </c>
      <c r="C26" s="19" t="str">
        <f>[20]결승기록지!$C$11</f>
        <v>윤주희</v>
      </c>
      <c r="D26" s="20" t="str">
        <f>[20]결승기록지!$E$11</f>
        <v>경기문산수억중</v>
      </c>
      <c r="E26" s="21" t="str">
        <f>[20]결승기록지!$F$11</f>
        <v>27.26</v>
      </c>
      <c r="F26" s="19" t="str">
        <f>[20]결승기록지!$C$12</f>
        <v>신서현</v>
      </c>
      <c r="G26" s="20" t="str">
        <f>[20]결승기록지!$E$12</f>
        <v>이리동중</v>
      </c>
      <c r="H26" s="21" t="str">
        <f>[20]결승기록지!$F$12</f>
        <v>27.28</v>
      </c>
      <c r="I26" s="19" t="str">
        <f>[20]결승기록지!$C$13</f>
        <v>장한나</v>
      </c>
      <c r="J26" s="20" t="str">
        <f>[20]결승기록지!$E$13</f>
        <v>경기소래중</v>
      </c>
      <c r="K26" s="21" t="str">
        <f>[20]결승기록지!$F$13</f>
        <v>27.72</v>
      </c>
      <c r="L26" s="19" t="str">
        <f>[20]결승기록지!$C$14</f>
        <v>김나현</v>
      </c>
      <c r="M26" s="20" t="str">
        <f>[20]결승기록지!$E$14</f>
        <v>구월여자중</v>
      </c>
      <c r="N26" s="21" t="str">
        <f>[20]결승기록지!$F$14</f>
        <v>27.79</v>
      </c>
      <c r="O26" s="19" t="str">
        <f>[20]결승기록지!$C$15</f>
        <v>이수림</v>
      </c>
      <c r="P26" s="20" t="str">
        <f>[20]결승기록지!$E$15</f>
        <v>구월여자중</v>
      </c>
      <c r="Q26" s="21" t="str">
        <f>[20]결승기록지!$F$15</f>
        <v>28.51</v>
      </c>
      <c r="R26" s="19" t="str">
        <f>[20]결승기록지!$C$16</f>
        <v>이지윤</v>
      </c>
      <c r="S26" s="20" t="str">
        <f>[20]결승기록지!$E$16</f>
        <v>대구체육중</v>
      </c>
      <c r="T26" s="21" t="str">
        <f>[20]결승기록지!$F$16</f>
        <v>28.96</v>
      </c>
      <c r="U26" s="19" t="str">
        <f>[20]결승기록지!$C$17</f>
        <v>정신비</v>
      </c>
      <c r="V26" s="20" t="str">
        <f>[20]결승기록지!$E$17</f>
        <v>경기문산수억중</v>
      </c>
      <c r="W26" s="21" t="str">
        <f>[20]결승기록지!$F$17</f>
        <v>29.23</v>
      </c>
      <c r="X26" s="19" t="str">
        <f>[20]결승기록지!$C$18</f>
        <v>정소윤</v>
      </c>
      <c r="Y26" s="20" t="str">
        <f>[20]결승기록지!$E$18</f>
        <v>광주체육중</v>
      </c>
      <c r="Z26" s="21" t="str">
        <f>[20]결승기록지!$F$18</f>
        <v>29.66</v>
      </c>
    </row>
    <row r="27" spans="1:29" s="26" customFormat="1" ht="13.5" customHeight="1">
      <c r="A27" s="62"/>
      <c r="B27" s="12" t="s">
        <v>14</v>
      </c>
      <c r="C27" s="22"/>
      <c r="D27" s="23" t="str">
        <f>[20]결승기록지!$G$8</f>
        <v>-0.1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4"/>
    </row>
    <row r="28" spans="1:29" s="26" customFormat="1" ht="13.5" customHeight="1">
      <c r="A28" s="40">
        <v>4</v>
      </c>
      <c r="B28" s="14" t="s">
        <v>29</v>
      </c>
      <c r="C28" s="19" t="str">
        <f>[21]결승기록지!$C$11</f>
        <v>이소희</v>
      </c>
      <c r="D28" s="20" t="str">
        <f>[21]결승기록지!$E$11</f>
        <v>다산중</v>
      </c>
      <c r="E28" s="21" t="str">
        <f>[21]결승기록지!$F$11</f>
        <v>1:01.73</v>
      </c>
      <c r="F28" s="19" t="str">
        <f>[21]결승기록지!$C$12</f>
        <v>황채원</v>
      </c>
      <c r="G28" s="20" t="str">
        <f>[21]결승기록지!$E$12</f>
        <v>월배중</v>
      </c>
      <c r="H28" s="21" t="str">
        <f>[21]결승기록지!$F$12</f>
        <v>1:02.39</v>
      </c>
      <c r="I28" s="19" t="str">
        <f>[21]결승기록지!$C$13</f>
        <v>한성혜</v>
      </c>
      <c r="J28" s="20" t="str">
        <f>[21]결승기록지!$E$13</f>
        <v>성일중</v>
      </c>
      <c r="K28" s="21" t="str">
        <f>[21]결승기록지!$F$13</f>
        <v>1:04.06</v>
      </c>
      <c r="L28" s="19" t="str">
        <f>[21]결승기록지!$C$14</f>
        <v>이수림</v>
      </c>
      <c r="M28" s="20" t="str">
        <f>[21]결승기록지!$E$14</f>
        <v>구월여자중</v>
      </c>
      <c r="N28" s="21" t="str">
        <f>[21]결승기록지!$F$14</f>
        <v>1:05.44</v>
      </c>
      <c r="O28" s="19" t="str">
        <f>[21]결승기록지!$C$15</f>
        <v>박다혜</v>
      </c>
      <c r="P28" s="20" t="str">
        <f>[21]결승기록지!$E$15</f>
        <v>충북영동중</v>
      </c>
      <c r="Q28" s="21" t="str">
        <f>[21]결승기록지!$F$15</f>
        <v>1:05.57</v>
      </c>
      <c r="R28" s="19" t="str">
        <f>[21]결승기록지!$C$16</f>
        <v>김다은</v>
      </c>
      <c r="S28" s="20" t="str">
        <f>[21]결승기록지!$E$16</f>
        <v>광주체육중</v>
      </c>
      <c r="T28" s="21" t="str">
        <f>[21]결승기록지!$F$16</f>
        <v>1:06.35</v>
      </c>
      <c r="U28" s="19" t="str">
        <f>[21]결승기록지!$C$17</f>
        <v>김정연</v>
      </c>
      <c r="V28" s="20" t="str">
        <f>[21]결승기록지!$E$17</f>
        <v>경기부천여자중</v>
      </c>
      <c r="W28" s="21" t="str">
        <f>[21]결승기록지!$F$17</f>
        <v>1:14.70</v>
      </c>
      <c r="X28" s="20"/>
      <c r="Y28" s="21"/>
      <c r="Z28" s="21"/>
    </row>
    <row r="29" spans="1:29" s="26" customFormat="1" ht="13.5" customHeight="1">
      <c r="A29" s="40">
        <v>3</v>
      </c>
      <c r="B29" s="14" t="s">
        <v>19</v>
      </c>
      <c r="C29" s="19" t="str">
        <f>[22]결승기록지!$C$11</f>
        <v>심정순</v>
      </c>
      <c r="D29" s="20" t="str">
        <f>[22]결승기록지!$E$11</f>
        <v>경북성남여자중</v>
      </c>
      <c r="E29" s="21" t="str">
        <f>[22]결승기록지!$F$11</f>
        <v>2:19.99</v>
      </c>
      <c r="F29" s="19" t="str">
        <f>[22]결승기록지!$C$12</f>
        <v>안희연</v>
      </c>
      <c r="G29" s="20" t="str">
        <f>[22]결승기록지!$E$12</f>
        <v>경북성남여자중</v>
      </c>
      <c r="H29" s="21" t="str">
        <f>[22]결승기록지!$F$12</f>
        <v>2:23.58</v>
      </c>
      <c r="I29" s="19" t="str">
        <f>[22]결승기록지!$C$13</f>
        <v>서수민</v>
      </c>
      <c r="J29" s="20" t="str">
        <f>[22]결승기록지!$E$13</f>
        <v>북삼중</v>
      </c>
      <c r="K29" s="21" t="str">
        <f>[22]결승기록지!$F$13</f>
        <v>2:25.11</v>
      </c>
      <c r="L29" s="19" t="str">
        <f>[22]결승기록지!$C$14</f>
        <v>김나연</v>
      </c>
      <c r="M29" s="20" t="str">
        <f>[22]결승기록지!$E$14</f>
        <v>거제중앙중</v>
      </c>
      <c r="N29" s="21" t="str">
        <f>[22]결승기록지!$F$14</f>
        <v>2:31.85</v>
      </c>
      <c r="O29" s="19" t="str">
        <f>[22]결승기록지!$C$15</f>
        <v>박다혜</v>
      </c>
      <c r="P29" s="20" t="str">
        <f>[22]결승기록지!$E$15</f>
        <v>충북영동중</v>
      </c>
      <c r="Q29" s="21" t="str">
        <f>[22]결승기록지!$F$15</f>
        <v>2:40.10</v>
      </c>
      <c r="R29" s="19" t="str">
        <f>[22]결승기록지!$C$16</f>
        <v>이한별</v>
      </c>
      <c r="S29" s="20" t="str">
        <f>[22]결승기록지!$E$16</f>
        <v>당진원당중</v>
      </c>
      <c r="T29" s="21" t="str">
        <f>[22]결승기록지!$F$16</f>
        <v>2:48.82</v>
      </c>
      <c r="U29" s="19"/>
      <c r="V29" s="20"/>
      <c r="W29" s="21"/>
      <c r="X29" s="19"/>
      <c r="Y29" s="20"/>
      <c r="Z29" s="21"/>
    </row>
    <row r="30" spans="1:29" s="26" customFormat="1" ht="13.5" customHeight="1">
      <c r="A30" s="40">
        <v>4</v>
      </c>
      <c r="B30" s="14" t="s">
        <v>33</v>
      </c>
      <c r="C30" s="19" t="str">
        <f>[23]결승기록지!$C$11</f>
        <v>심정순</v>
      </c>
      <c r="D30" s="20" t="str">
        <f>[23]결승기록지!$E$11</f>
        <v>경북성남여자중</v>
      </c>
      <c r="E30" s="21" t="str">
        <f>[23]결승기록지!$F$11</f>
        <v>10:27.13</v>
      </c>
      <c r="F30" s="19" t="str">
        <f>[23]결승기록지!$C$12</f>
        <v>안희연</v>
      </c>
      <c r="G30" s="20" t="str">
        <f>[23]결승기록지!$E$12</f>
        <v>경북성남여자중</v>
      </c>
      <c r="H30" s="21" t="str">
        <f>[23]결승기록지!$F$12</f>
        <v>10:29.71</v>
      </c>
      <c r="I30" s="19" t="str">
        <f>[23]결승기록지!$C$13</f>
        <v>서수민</v>
      </c>
      <c r="J30" s="20" t="str">
        <f>[23]결승기록지!$E$13</f>
        <v>북삼중</v>
      </c>
      <c r="K30" s="21" t="str">
        <f>[23]결승기록지!$F$13</f>
        <v>10:49.33</v>
      </c>
      <c r="L30" s="19" t="str">
        <f>[23]결승기록지!$C$14</f>
        <v>하나름</v>
      </c>
      <c r="M30" s="20" t="str">
        <f>[23]결승기록지!$E$14</f>
        <v>경북성남여자중</v>
      </c>
      <c r="N30" s="21" t="str">
        <f>[23]결승기록지!$F$14</f>
        <v>11:20.59</v>
      </c>
      <c r="O30" s="19" t="str">
        <f>[23]결승기록지!$C$15</f>
        <v>김나연</v>
      </c>
      <c r="P30" s="20" t="str">
        <f>[23]결승기록지!$E$15</f>
        <v>거제중앙중</v>
      </c>
      <c r="Q30" s="21" t="str">
        <f>[23]결승기록지!$F$15</f>
        <v>11:35.58</v>
      </c>
      <c r="R30" s="19" t="str">
        <f>[23]결승기록지!$C$16</f>
        <v>이한별</v>
      </c>
      <c r="S30" s="20" t="str">
        <f>[23]결승기록지!$E$16</f>
        <v>당진원당중</v>
      </c>
      <c r="T30" s="21" t="str">
        <f>[23]결승기록지!$F$16</f>
        <v>12:47.74</v>
      </c>
      <c r="U30" s="19"/>
      <c r="V30" s="20"/>
      <c r="W30" s="21"/>
      <c r="X30" s="19"/>
      <c r="Y30" s="20"/>
      <c r="Z30" s="21"/>
    </row>
    <row r="31" spans="1:29" s="26" customFormat="1" ht="13.5" customHeight="1">
      <c r="A31" s="48">
        <v>4</v>
      </c>
      <c r="B31" s="39" t="s">
        <v>23</v>
      </c>
      <c r="C31" s="28" t="str">
        <f>[24]높이!$C$11</f>
        <v>서예은</v>
      </c>
      <c r="D31" s="29" t="str">
        <f>[24]높이!$E$11</f>
        <v>전남체육중</v>
      </c>
      <c r="E31" s="30" t="str">
        <f>[24]높이!$F$11</f>
        <v>1.50</v>
      </c>
      <c r="F31" s="28" t="str">
        <f>[24]높이!$C$12</f>
        <v>고은정</v>
      </c>
      <c r="G31" s="29" t="str">
        <f>[24]높이!$E$12</f>
        <v>광주체육중</v>
      </c>
      <c r="H31" s="30" t="str">
        <f>[24]높이!$F$12</f>
        <v>1.35</v>
      </c>
      <c r="I31" s="28" t="str">
        <f>[24]높이!$C$13</f>
        <v>이소현</v>
      </c>
      <c r="J31" s="29" t="str">
        <f>[24]높이!$E$13</f>
        <v>경기문산수억중</v>
      </c>
      <c r="K31" s="30" t="str">
        <f>[24]높이!$F$13</f>
        <v>1.30</v>
      </c>
      <c r="L31" s="28"/>
      <c r="M31" s="29"/>
      <c r="N31" s="30"/>
      <c r="O31" s="28"/>
      <c r="P31" s="29"/>
      <c r="Q31" s="30"/>
      <c r="R31" s="28"/>
      <c r="S31" s="29"/>
      <c r="T31" s="38"/>
      <c r="U31" s="28"/>
      <c r="V31" s="29"/>
      <c r="W31" s="38"/>
      <c r="X31" s="28"/>
      <c r="Y31" s="29"/>
      <c r="Z31" s="30"/>
      <c r="AA31" s="27"/>
      <c r="AB31" s="27"/>
      <c r="AC31" s="27"/>
    </row>
    <row r="32" spans="1:29" s="26" customFormat="1" ht="13.5" customHeight="1">
      <c r="A32" s="62">
        <v>2</v>
      </c>
      <c r="B32" s="13" t="s">
        <v>17</v>
      </c>
      <c r="C32" s="19" t="str">
        <f>[24]멀리!$C$11</f>
        <v>남재은</v>
      </c>
      <c r="D32" s="20" t="str">
        <f>[24]멀리!$E$11</f>
        <v>경기철산중</v>
      </c>
      <c r="E32" s="21" t="str">
        <f>[24]멀리!$F$11</f>
        <v>5.01</v>
      </c>
      <c r="F32" s="19" t="str">
        <f>[24]멀리!$C$12</f>
        <v>진효우</v>
      </c>
      <c r="G32" s="20" t="str">
        <f>[24]멀리!$E$12</f>
        <v>경기경수중</v>
      </c>
      <c r="H32" s="21" t="str">
        <f>[24]멀리!$F$12</f>
        <v>4.86</v>
      </c>
      <c r="I32" s="19" t="str">
        <f>[24]멀리!$C$13</f>
        <v>이소현</v>
      </c>
      <c r="J32" s="20" t="str">
        <f>[24]멀리!$E$13</f>
        <v>경기문산수억중</v>
      </c>
      <c r="K32" s="21" t="str">
        <f>[24]멀리!$F$13</f>
        <v>4.80</v>
      </c>
      <c r="L32" s="19" t="str">
        <f>[24]멀리!$C$14</f>
        <v>정은빈</v>
      </c>
      <c r="M32" s="20" t="str">
        <f>[24]멀리!$E$14</f>
        <v>경기단원중</v>
      </c>
      <c r="N32" s="21" t="str">
        <f>[24]멀리!$F$14</f>
        <v>4.79</v>
      </c>
      <c r="O32" s="19" t="str">
        <f>[24]멀리!$C$15</f>
        <v>송민주</v>
      </c>
      <c r="P32" s="20" t="str">
        <f>[24]멀리!$E$15</f>
        <v>서산여자중</v>
      </c>
      <c r="Q32" s="21" t="str">
        <f>[24]멀리!$F$15</f>
        <v>4.28</v>
      </c>
      <c r="R32" s="19"/>
      <c r="S32" s="20"/>
      <c r="T32" s="21"/>
      <c r="U32" s="19"/>
      <c r="V32" s="20"/>
      <c r="W32" s="21"/>
      <c r="X32" s="19"/>
      <c r="Y32" s="20"/>
      <c r="Z32" s="21"/>
    </row>
    <row r="33" spans="1:26" s="26" customFormat="1" ht="13.5" customHeight="1">
      <c r="A33" s="62"/>
      <c r="B33" s="12" t="s">
        <v>14</v>
      </c>
      <c r="C33" s="32"/>
      <c r="D33" s="42" t="str">
        <f>[24]멀리!$G$11</f>
        <v>-0.2</v>
      </c>
      <c r="E33" s="43"/>
      <c r="F33" s="32"/>
      <c r="G33" s="42" t="str">
        <f>[24]멀리!$G$12</f>
        <v>0.8</v>
      </c>
      <c r="H33" s="43"/>
      <c r="I33" s="32"/>
      <c r="J33" s="42" t="str">
        <f>[24]멀리!$G$13</f>
        <v>-0.7</v>
      </c>
      <c r="K33" s="43"/>
      <c r="L33" s="32"/>
      <c r="M33" s="42" t="str">
        <f>[24]멀리!$G$14</f>
        <v>2.3참고기록</v>
      </c>
      <c r="N33" s="43"/>
      <c r="O33" s="32"/>
      <c r="P33" s="42" t="str">
        <f>[24]멀리!$G$15</f>
        <v>-0.6</v>
      </c>
      <c r="Q33" s="43"/>
      <c r="R33" s="22"/>
      <c r="S33" s="42"/>
      <c r="T33" s="45"/>
      <c r="U33" s="46"/>
      <c r="V33" s="42"/>
      <c r="W33" s="45"/>
      <c r="X33" s="22"/>
      <c r="Y33" s="42"/>
      <c r="Z33" s="43"/>
    </row>
    <row r="34" spans="1:26" s="26" customFormat="1" ht="13.5" customHeight="1">
      <c r="A34" s="40">
        <v>4</v>
      </c>
      <c r="B34" s="39" t="s">
        <v>22</v>
      </c>
      <c r="C34" s="28" t="str">
        <f>[24]포환!$C$11</f>
        <v>이혜민</v>
      </c>
      <c r="D34" s="29" t="str">
        <f>[24]포환!$E$11</f>
        <v>경북체육중</v>
      </c>
      <c r="E34" s="30" t="str">
        <f>[24]포환!$F$11</f>
        <v>13.08</v>
      </c>
      <c r="F34" s="28" t="str">
        <f>[24]포환!$C$12</f>
        <v>배수민</v>
      </c>
      <c r="G34" s="29" t="str">
        <f>[24]포환!$E$12</f>
        <v>형곡중</v>
      </c>
      <c r="H34" s="30" t="str">
        <f>[24]포환!$F$12</f>
        <v>11.67</v>
      </c>
      <c r="I34" s="28"/>
      <c r="J34" s="29"/>
      <c r="K34" s="30"/>
      <c r="L34" s="28"/>
      <c r="M34" s="29"/>
      <c r="N34" s="30"/>
      <c r="O34" s="28"/>
      <c r="P34" s="29"/>
      <c r="Q34" s="30"/>
      <c r="R34" s="28"/>
      <c r="S34" s="29"/>
      <c r="T34" s="38"/>
      <c r="U34" s="28"/>
      <c r="V34" s="29"/>
      <c r="W34" s="38"/>
      <c r="X34" s="28"/>
      <c r="Y34" s="29"/>
      <c r="Z34" s="38"/>
    </row>
    <row r="35" spans="1:26" s="26" customFormat="1" ht="6" customHeight="1">
      <c r="A35" s="40"/>
      <c r="B35" s="57"/>
      <c r="C35" s="68" t="s">
        <v>42</v>
      </c>
      <c r="D35" s="69"/>
      <c r="E35" s="69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</row>
    <row r="36" spans="1:26" s="26" customFormat="1" ht="13.5" customHeight="1">
      <c r="A36" s="40">
        <v>2</v>
      </c>
      <c r="B36" s="14" t="s">
        <v>30</v>
      </c>
      <c r="C36" s="15" t="str">
        <f>[24]창!$C$11</f>
        <v>김민지</v>
      </c>
      <c r="D36" s="16" t="str">
        <f>[24]창!$E$11</f>
        <v>익산지원중</v>
      </c>
      <c r="E36" s="17" t="str">
        <f>[24]창!$F$11</f>
        <v>40.44</v>
      </c>
      <c r="F36" s="15" t="str">
        <f>[24]창!$C$12</f>
        <v>윤은환</v>
      </c>
      <c r="G36" s="16" t="str">
        <f>[24]창!$E$12</f>
        <v>광주체육중</v>
      </c>
      <c r="H36" s="17" t="str">
        <f>[24]창!$F$12</f>
        <v>36.79</v>
      </c>
      <c r="I36" s="15" t="str">
        <f>[24]창!$C$13</f>
        <v>김유나</v>
      </c>
      <c r="J36" s="16" t="str">
        <f>[24]창!$E$13</f>
        <v>홍성여자중</v>
      </c>
      <c r="K36" s="17" t="str">
        <f>[24]창!$F$13</f>
        <v>36.36</v>
      </c>
      <c r="L36" s="15" t="str">
        <f>[24]창!$C$14</f>
        <v>이수영</v>
      </c>
      <c r="M36" s="16" t="str">
        <f>[24]창!$E$14</f>
        <v>성산중</v>
      </c>
      <c r="N36" s="17" t="str">
        <f>[24]창!$F$14</f>
        <v>29.77</v>
      </c>
      <c r="O36" s="15"/>
      <c r="P36" s="16"/>
      <c r="Q36" s="17"/>
      <c r="R36" s="15"/>
      <c r="S36" s="16"/>
      <c r="T36" s="37"/>
      <c r="U36" s="15"/>
      <c r="V36" s="16"/>
      <c r="W36" s="37"/>
      <c r="X36" s="15"/>
      <c r="Y36" s="16"/>
      <c r="Z36" s="37"/>
    </row>
    <row r="37" spans="1:26" s="26" customFormat="1" ht="13.5" customHeight="1">
      <c r="A37" s="33"/>
      <c r="B37" s="1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s="9" customFormat="1" ht="14.25" customHeight="1">
      <c r="A38" s="36"/>
      <c r="B38" s="11" t="s">
        <v>24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>
      <c r="A39" s="36"/>
    </row>
    <row r="40" spans="1:26">
      <c r="A40" s="36"/>
    </row>
  </sheetData>
  <mergeCells count="12">
    <mergeCell ref="C35:E35"/>
    <mergeCell ref="A15:A16"/>
    <mergeCell ref="E2:T2"/>
    <mergeCell ref="B3:C3"/>
    <mergeCell ref="F3:S3"/>
    <mergeCell ref="A7:A8"/>
    <mergeCell ref="A9:A10"/>
    <mergeCell ref="B20:C20"/>
    <mergeCell ref="F20:S20"/>
    <mergeCell ref="A24:A25"/>
    <mergeCell ref="A26:A27"/>
    <mergeCell ref="A32:A33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showGridLines="0" view="pageBreakPreview" zoomScale="124" zoomScaleSheetLayoutView="124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55.5" customHeight="1" thickBot="1">
      <c r="A2" s="34"/>
      <c r="B2" s="10"/>
      <c r="C2" s="10"/>
      <c r="D2" s="10"/>
      <c r="E2" s="63" t="s">
        <v>25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21</v>
      </c>
      <c r="V2" s="31"/>
      <c r="W2" s="31"/>
      <c r="X2" s="31"/>
      <c r="Y2" s="31"/>
      <c r="Z2" s="31"/>
    </row>
    <row r="3" spans="1:26" s="9" customFormat="1" ht="14.25" thickTop="1">
      <c r="A3" s="35"/>
      <c r="B3" s="65" t="s">
        <v>37</v>
      </c>
      <c r="C3" s="65"/>
      <c r="D3" s="10"/>
      <c r="E3" s="10"/>
      <c r="F3" s="66" t="s">
        <v>26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7</v>
      </c>
      <c r="C5" s="2"/>
      <c r="D5" s="3" t="s">
        <v>8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</v>
      </c>
      <c r="N5" s="4"/>
      <c r="O5" s="2"/>
      <c r="P5" s="3" t="s">
        <v>2</v>
      </c>
      <c r="Q5" s="4"/>
      <c r="R5" s="2"/>
      <c r="S5" s="3" t="s">
        <v>3</v>
      </c>
      <c r="T5" s="4"/>
      <c r="U5" s="2"/>
      <c r="V5" s="3" t="s">
        <v>4</v>
      </c>
      <c r="W5" s="4"/>
      <c r="X5" s="2"/>
      <c r="Y5" s="3" t="s">
        <v>9</v>
      </c>
      <c r="Z5" s="4"/>
    </row>
    <row r="6" spans="1:26" ht="14.25" thickBot="1">
      <c r="A6" s="36"/>
      <c r="B6" s="6" t="s">
        <v>12</v>
      </c>
      <c r="C6" s="5" t="s">
        <v>5</v>
      </c>
      <c r="D6" s="5" t="s">
        <v>10</v>
      </c>
      <c r="E6" s="5" t="s">
        <v>6</v>
      </c>
      <c r="F6" s="5" t="s">
        <v>5</v>
      </c>
      <c r="G6" s="5" t="s">
        <v>10</v>
      </c>
      <c r="H6" s="5" t="s">
        <v>6</v>
      </c>
      <c r="I6" s="5" t="s">
        <v>5</v>
      </c>
      <c r="J6" s="5" t="s">
        <v>10</v>
      </c>
      <c r="K6" s="5" t="s">
        <v>6</v>
      </c>
      <c r="L6" s="5" t="s">
        <v>5</v>
      </c>
      <c r="M6" s="5" t="s">
        <v>10</v>
      </c>
      <c r="N6" s="5" t="s">
        <v>6</v>
      </c>
      <c r="O6" s="5" t="s">
        <v>5</v>
      </c>
      <c r="P6" s="5" t="s">
        <v>10</v>
      </c>
      <c r="Q6" s="5" t="s">
        <v>6</v>
      </c>
      <c r="R6" s="5" t="s">
        <v>5</v>
      </c>
      <c r="S6" s="5" t="s">
        <v>10</v>
      </c>
      <c r="T6" s="5" t="s">
        <v>6</v>
      </c>
      <c r="U6" s="5" t="s">
        <v>5</v>
      </c>
      <c r="V6" s="5" t="s">
        <v>10</v>
      </c>
      <c r="W6" s="5" t="s">
        <v>6</v>
      </c>
      <c r="X6" s="5" t="s">
        <v>5</v>
      </c>
      <c r="Y6" s="5" t="s">
        <v>10</v>
      </c>
      <c r="Z6" s="5" t="s">
        <v>6</v>
      </c>
    </row>
    <row r="7" spans="1:26" s="26" customFormat="1" ht="13.5" customHeight="1" thickTop="1">
      <c r="A7" s="62">
        <v>2</v>
      </c>
      <c r="B7" s="13" t="s">
        <v>13</v>
      </c>
      <c r="C7" s="19" t="str">
        <f>[25]결승기록지!$C$11</f>
        <v>이지훈</v>
      </c>
      <c r="D7" s="20" t="str">
        <f>[25]결승기록지!$E$11</f>
        <v>경기석우중</v>
      </c>
      <c r="E7" s="21" t="str">
        <f>[25]결승기록지!$F$11</f>
        <v>11.08</v>
      </c>
      <c r="F7" s="19" t="str">
        <f>[25]결승기록지!$C$12</f>
        <v>주영찬</v>
      </c>
      <c r="G7" s="20" t="str">
        <f>[25]결승기록지!$E$12</f>
        <v>월촌중</v>
      </c>
      <c r="H7" s="21" t="str">
        <f>[25]결승기록지!$F$12</f>
        <v>11.22</v>
      </c>
      <c r="I7" s="19" t="str">
        <f>[25]결승기록지!$C$13</f>
        <v>최현수</v>
      </c>
      <c r="J7" s="20" t="str">
        <f>[25]결승기록지!$E$13</f>
        <v>월촌중</v>
      </c>
      <c r="K7" s="21" t="str">
        <f>[25]결승기록지!$F$13</f>
        <v>11.25</v>
      </c>
      <c r="L7" s="19" t="str">
        <f>[25]결승기록지!$C$14</f>
        <v>고인성</v>
      </c>
      <c r="M7" s="20" t="str">
        <f>[25]결승기록지!$E$14</f>
        <v>대전구봉중</v>
      </c>
      <c r="N7" s="21" t="str">
        <f>[25]결승기록지!$F$14</f>
        <v>11.47</v>
      </c>
      <c r="O7" s="19" t="str">
        <f>[25]결승기록지!$C$15</f>
        <v>정명진</v>
      </c>
      <c r="P7" s="20" t="str">
        <f>[25]결승기록지!$E$15</f>
        <v>북삼중</v>
      </c>
      <c r="Q7" s="21" t="str">
        <f>[25]결승기록지!$F$15</f>
        <v>11.57</v>
      </c>
      <c r="R7" s="19" t="str">
        <f>[25]결승기록지!$C$16</f>
        <v>김민우</v>
      </c>
      <c r="S7" s="20" t="str">
        <f>[25]결승기록지!$E$16</f>
        <v>인천남중</v>
      </c>
      <c r="T7" s="21" t="str">
        <f>[25]결승기록지!$F$16</f>
        <v>11.85</v>
      </c>
      <c r="U7" s="19" t="str">
        <f>[25]결승기록지!$C$17</f>
        <v>김현</v>
      </c>
      <c r="V7" s="20" t="str">
        <f>[25]결승기록지!$E$17</f>
        <v>인천남중</v>
      </c>
      <c r="W7" s="21" t="str">
        <f>[25]결승기록지!$F$17</f>
        <v>11.87</v>
      </c>
      <c r="X7" s="19"/>
      <c r="Y7" s="20"/>
      <c r="Z7" s="21"/>
    </row>
    <row r="8" spans="1:26" s="26" customFormat="1" ht="13.5" customHeight="1">
      <c r="A8" s="62"/>
      <c r="B8" s="12" t="s">
        <v>14</v>
      </c>
      <c r="C8" s="22"/>
      <c r="D8" s="23" t="str">
        <f>[25]결승기록지!$G$8</f>
        <v>-0.2</v>
      </c>
      <c r="E8" s="25"/>
      <c r="F8" s="22"/>
      <c r="G8" s="23"/>
      <c r="H8" s="25"/>
      <c r="I8" s="22"/>
      <c r="J8" s="23"/>
      <c r="K8" s="25"/>
      <c r="L8" s="22"/>
      <c r="M8" s="23"/>
      <c r="N8" s="25"/>
      <c r="O8" s="22"/>
      <c r="P8" s="23"/>
      <c r="Q8" s="25"/>
      <c r="R8" s="22"/>
      <c r="S8" s="23"/>
      <c r="T8" s="25"/>
      <c r="U8" s="22"/>
      <c r="V8" s="23"/>
      <c r="W8" s="25"/>
      <c r="X8" s="22"/>
      <c r="Y8" s="23"/>
      <c r="Z8" s="24"/>
    </row>
    <row r="9" spans="1:26" s="26" customFormat="1" ht="13.5" customHeight="1">
      <c r="A9" s="62">
        <v>3</v>
      </c>
      <c r="B9" s="13" t="s">
        <v>18</v>
      </c>
      <c r="C9" s="19" t="str">
        <f>[26]결승기록지!$C$11</f>
        <v>최현수</v>
      </c>
      <c r="D9" s="20" t="str">
        <f>[26]결승기록지!$E$11</f>
        <v>월촌중</v>
      </c>
      <c r="E9" s="21" t="str">
        <f>[26]결승기록지!$F$11</f>
        <v>22.96</v>
      </c>
      <c r="F9" s="19" t="str">
        <f>[26]결승기록지!$C$12</f>
        <v>주영찬</v>
      </c>
      <c r="G9" s="20" t="str">
        <f>[26]결승기록지!$E$12</f>
        <v>월촌중</v>
      </c>
      <c r="H9" s="21" t="str">
        <f>[26]결승기록지!$F$12</f>
        <v>23.00</v>
      </c>
      <c r="I9" s="19" t="str">
        <f>[26]결승기록지!$C$13</f>
        <v>이지훈</v>
      </c>
      <c r="J9" s="20" t="str">
        <f>[26]결승기록지!$E$13</f>
        <v>경기석우중</v>
      </c>
      <c r="K9" s="21" t="str">
        <f>[26]결승기록지!$F$13</f>
        <v>23.00</v>
      </c>
      <c r="L9" s="19" t="str">
        <f>[26]결승기록지!$C$14</f>
        <v>황의찬</v>
      </c>
      <c r="M9" s="20" t="str">
        <f>[26]결승기록지!$E$14</f>
        <v>거제중앙중</v>
      </c>
      <c r="N9" s="21" t="str">
        <f>[26]결승기록지!$F$14</f>
        <v>23.24</v>
      </c>
      <c r="O9" s="19" t="str">
        <f>[26]결승기록지!$C$15</f>
        <v>고인성</v>
      </c>
      <c r="P9" s="20" t="str">
        <f>[26]결승기록지!$E$15</f>
        <v>대전구봉중</v>
      </c>
      <c r="Q9" s="21" t="str">
        <f>[26]결승기록지!$F$15</f>
        <v>23.71</v>
      </c>
      <c r="R9" s="19" t="str">
        <f>[26]결승기록지!$C$16</f>
        <v>이강훈</v>
      </c>
      <c r="S9" s="20" t="str">
        <f>[26]결승기록지!$E$16</f>
        <v>광주체육중</v>
      </c>
      <c r="T9" s="21" t="str">
        <f>[26]결승기록지!$F$16</f>
        <v>23.73</v>
      </c>
      <c r="U9" s="19" t="str">
        <f>[26]결승기록지!$C$17</f>
        <v>배상운</v>
      </c>
      <c r="V9" s="20" t="str">
        <f>[26]결승기록지!$E$17</f>
        <v>경기단원중</v>
      </c>
      <c r="W9" s="21" t="str">
        <f>[26]결승기록지!$F$17</f>
        <v>24.22</v>
      </c>
      <c r="X9" s="19" t="str">
        <f>[26]결승기록지!$C$18</f>
        <v>천우성</v>
      </c>
      <c r="Y9" s="20" t="str">
        <f>[26]결승기록지!$E$18</f>
        <v>양양중</v>
      </c>
      <c r="Z9" s="21" t="str">
        <f>[26]결승기록지!$F$18</f>
        <v>24.45</v>
      </c>
    </row>
    <row r="10" spans="1:26" s="26" customFormat="1" ht="13.5" customHeight="1">
      <c r="A10" s="62"/>
      <c r="B10" s="12" t="s">
        <v>14</v>
      </c>
      <c r="C10" s="22"/>
      <c r="D10" s="23" t="str">
        <f>[26]결승기록지!$G$8</f>
        <v>-0.5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6" s="26" customFormat="1" ht="13.5" customHeight="1">
      <c r="A11" s="40">
        <v>2</v>
      </c>
      <c r="B11" s="14" t="s">
        <v>29</v>
      </c>
      <c r="C11" s="19" t="str">
        <f>[27]결승기록지!$C$11</f>
        <v>김지환</v>
      </c>
      <c r="D11" s="20" t="str">
        <f>[27]결승기록지!$E$11</f>
        <v>양정중</v>
      </c>
      <c r="E11" s="21" t="str">
        <f>[27]결승기록지!$F$11</f>
        <v>51.61</v>
      </c>
      <c r="F11" s="19" t="str">
        <f>[27]결승기록지!$C$12</f>
        <v>배상운</v>
      </c>
      <c r="G11" s="20" t="str">
        <f>[27]결승기록지!$E$12</f>
        <v>경기단원중</v>
      </c>
      <c r="H11" s="21" t="str">
        <f>[27]결승기록지!$F$12</f>
        <v>51.87</v>
      </c>
      <c r="I11" s="19" t="str">
        <f>[27]결승기록지!$C$13</f>
        <v>이강훈</v>
      </c>
      <c r="J11" s="20" t="str">
        <f>[27]결승기록지!$E$13</f>
        <v>광주체육중</v>
      </c>
      <c r="K11" s="21" t="str">
        <f>[27]결승기록지!$F$13</f>
        <v>52.64</v>
      </c>
      <c r="L11" s="19" t="str">
        <f>[27]결승기록지!$C$14</f>
        <v>오아름</v>
      </c>
      <c r="M11" s="20" t="str">
        <f>[27]결승기록지!$E$14</f>
        <v>경기체육중</v>
      </c>
      <c r="N11" s="21" t="str">
        <f>[27]결승기록지!$F$14</f>
        <v>53.50</v>
      </c>
      <c r="O11" s="19" t="str">
        <f>[27]결승기록지!$C$15</f>
        <v>임홍석</v>
      </c>
      <c r="P11" s="20" t="str">
        <f>[27]결승기록지!$E$15</f>
        <v>비아중</v>
      </c>
      <c r="Q11" s="21" t="str">
        <f>[27]결승기록지!$F$15</f>
        <v>55.05</v>
      </c>
      <c r="R11" s="19" t="str">
        <f>[27]결승기록지!$C$16</f>
        <v>이은찬</v>
      </c>
      <c r="S11" s="20" t="str">
        <f>[27]결승기록지!$E$16</f>
        <v>함양중</v>
      </c>
      <c r="T11" s="21" t="str">
        <f>[27]결승기록지!$F$16</f>
        <v>55.97</v>
      </c>
      <c r="U11" s="19" t="str">
        <f>[27]결승기록지!$C$17</f>
        <v>송민우</v>
      </c>
      <c r="V11" s="20" t="str">
        <f>[27]결승기록지!$E$17</f>
        <v>서생중</v>
      </c>
      <c r="W11" s="21" t="str">
        <f>[27]결승기록지!$F$17</f>
        <v>58.61</v>
      </c>
      <c r="X11" s="19"/>
      <c r="Y11" s="20"/>
      <c r="Z11" s="21"/>
    </row>
    <row r="12" spans="1:26" s="26" customFormat="1" ht="13.5" customHeight="1">
      <c r="A12" s="40">
        <v>3</v>
      </c>
      <c r="B12" s="14" t="s">
        <v>19</v>
      </c>
      <c r="C12" s="19" t="str">
        <f>[28]결승기록지!$C$11</f>
        <v>김은혁</v>
      </c>
      <c r="D12" s="20" t="str">
        <f>[28]결승기록지!$E$11</f>
        <v>배문중</v>
      </c>
      <c r="E12" s="21" t="str">
        <f>[28]결승기록지!$F$11</f>
        <v>1:57.25</v>
      </c>
      <c r="F12" s="19" t="str">
        <f>[28]결승기록지!$C$12</f>
        <v>손현준</v>
      </c>
      <c r="G12" s="20" t="str">
        <f>[28]결승기록지!$E$12</f>
        <v>경기체육중</v>
      </c>
      <c r="H12" s="21" t="str">
        <f>[28]결승기록지!$F$12</f>
        <v>1:59.49</v>
      </c>
      <c r="I12" s="19" t="str">
        <f>[28]결승기록지!$C$13</f>
        <v>윤지수</v>
      </c>
      <c r="J12" s="20" t="str">
        <f>[28]결승기록지!$E$13</f>
        <v>양정중</v>
      </c>
      <c r="K12" s="21" t="str">
        <f>[28]결승기록지!$F$13</f>
        <v>2:01.81</v>
      </c>
      <c r="L12" s="19" t="str">
        <f>[28]결승기록지!$C$14</f>
        <v>이민찬</v>
      </c>
      <c r="M12" s="20" t="str">
        <f>[28]결승기록지!$E$14</f>
        <v>성보중</v>
      </c>
      <c r="N12" s="21" t="str">
        <f>[28]결승기록지!$F$14</f>
        <v>2:07.61</v>
      </c>
      <c r="O12" s="19" t="str">
        <f>[28]결승기록지!$C$15</f>
        <v>김태훈</v>
      </c>
      <c r="P12" s="20" t="str">
        <f>[28]결승기록지!$E$15</f>
        <v>충북영동중</v>
      </c>
      <c r="Q12" s="21" t="str">
        <f>[28]결승기록지!$F$15</f>
        <v>2:10.09</v>
      </c>
      <c r="R12" s="19" t="str">
        <f>[28]결승기록지!$C$16</f>
        <v>이준영</v>
      </c>
      <c r="S12" s="20" t="str">
        <f>[28]결승기록지!$E$16</f>
        <v>월촌중</v>
      </c>
      <c r="T12" s="21" t="str">
        <f>[28]결승기록지!$F$16</f>
        <v>2:11.42</v>
      </c>
      <c r="U12" s="19" t="str">
        <f>[28]결승기록지!$C$17</f>
        <v>김지환</v>
      </c>
      <c r="V12" s="20" t="str">
        <f>[28]결승기록지!$E$17</f>
        <v>양정중</v>
      </c>
      <c r="W12" s="21" t="str">
        <f>[28]결승기록지!$F$17</f>
        <v>2:12.64</v>
      </c>
      <c r="X12" s="19" t="str">
        <f>[28]결승기록지!$C$18</f>
        <v>한다흔</v>
      </c>
      <c r="Y12" s="20" t="str">
        <f>[28]결승기록지!$E$18</f>
        <v>서산중</v>
      </c>
      <c r="Z12" s="21" t="str">
        <f>[28]결승기록지!$F$18</f>
        <v>2:16.67</v>
      </c>
    </row>
    <row r="13" spans="1:26" s="26" customFormat="1" ht="13.5" customHeight="1">
      <c r="A13" s="40">
        <v>1</v>
      </c>
      <c r="B13" s="14" t="s">
        <v>20</v>
      </c>
      <c r="C13" s="19" t="str">
        <f>[29]결승기록지!$C$11</f>
        <v>김은혁</v>
      </c>
      <c r="D13" s="20" t="str">
        <f>[29]결승기록지!$E$11</f>
        <v>배문중</v>
      </c>
      <c r="E13" s="21" t="str">
        <f>[29]결승기록지!$F$11</f>
        <v>4:04.10</v>
      </c>
      <c r="F13" s="19" t="str">
        <f>[29]결승기록지!$C$12</f>
        <v>손현준</v>
      </c>
      <c r="G13" s="20" t="str">
        <f>[29]결승기록지!$E$12</f>
        <v>경기체육중</v>
      </c>
      <c r="H13" s="21" t="str">
        <f>[29]결승기록지!$F$12</f>
        <v>4:08.19</v>
      </c>
      <c r="I13" s="19" t="str">
        <f>[29]결승기록지!$C$13</f>
        <v>김은성</v>
      </c>
      <c r="J13" s="20" t="str">
        <f>[29]결승기록지!$E$13</f>
        <v>배문중</v>
      </c>
      <c r="K13" s="21" t="str">
        <f>[29]결승기록지!$F$13</f>
        <v>4:09.09</v>
      </c>
      <c r="L13" s="19" t="str">
        <f>[29]결승기록지!$C$14</f>
        <v>김용빈</v>
      </c>
      <c r="M13" s="20" t="str">
        <f>[29]결승기록지!$E$14</f>
        <v>양정중</v>
      </c>
      <c r="N13" s="21" t="str">
        <f>[29]결승기록지!$F$14</f>
        <v>4:14.38</v>
      </c>
      <c r="O13" s="19" t="str">
        <f>[29]결승기록지!$C$15</f>
        <v>윤지수</v>
      </c>
      <c r="P13" s="20" t="str">
        <f>[29]결승기록지!$E$15</f>
        <v>양정중</v>
      </c>
      <c r="Q13" s="21" t="str">
        <f>[29]결승기록지!$F$15</f>
        <v>4:16.44</v>
      </c>
      <c r="R13" s="19" t="str">
        <f>[29]결승기록지!$C$16</f>
        <v>김재현</v>
      </c>
      <c r="S13" s="20" t="str">
        <f>[29]결승기록지!$E$16</f>
        <v>배문중</v>
      </c>
      <c r="T13" s="21" t="str">
        <f>[29]결승기록지!$F$16</f>
        <v>4:19.71</v>
      </c>
      <c r="U13" s="19" t="str">
        <f>[29]결승기록지!$C$17</f>
        <v>이준서</v>
      </c>
      <c r="V13" s="20" t="str">
        <f>[29]결승기록지!$E$17</f>
        <v>경기체육중</v>
      </c>
      <c r="W13" s="21" t="str">
        <f>[29]결승기록지!$F$17</f>
        <v>4:23.67</v>
      </c>
      <c r="X13" s="19" t="str">
        <f>[29]결승기록지!$C$18</f>
        <v>김태훈</v>
      </c>
      <c r="Y13" s="20" t="str">
        <f>[29]결승기록지!$E$18</f>
        <v>충북영동중</v>
      </c>
      <c r="Z13" s="21" t="str">
        <f>[29]결승기록지!$F$18</f>
        <v>4:27.45</v>
      </c>
    </row>
    <row r="14" spans="1:26" s="26" customFormat="1" ht="13.5" customHeight="1">
      <c r="A14" s="40">
        <v>5</v>
      </c>
      <c r="B14" s="14" t="s">
        <v>33</v>
      </c>
      <c r="C14" s="19" t="str">
        <f>[30]결승기록지!$C$11</f>
        <v>김은성</v>
      </c>
      <c r="D14" s="20" t="str">
        <f>[30]결승기록지!$E$11</f>
        <v>배문중</v>
      </c>
      <c r="E14" s="21" t="str">
        <f>[30]결승기록지!$F$11</f>
        <v>9:08.11</v>
      </c>
      <c r="F14" s="19" t="str">
        <f>[30]결승기록지!$C$12</f>
        <v>김재현</v>
      </c>
      <c r="G14" s="20" t="str">
        <f>[30]결승기록지!$E$12</f>
        <v>배문중</v>
      </c>
      <c r="H14" s="21" t="str">
        <f>[30]결승기록지!$F$12</f>
        <v>9:10.09</v>
      </c>
      <c r="I14" s="19" t="str">
        <f>[30]결승기록지!$C$13</f>
        <v>이준서</v>
      </c>
      <c r="J14" s="20" t="str">
        <f>[30]결승기록지!$E$13</f>
        <v>경기체육중</v>
      </c>
      <c r="K14" s="21" t="str">
        <f>[30]결승기록지!$F$13</f>
        <v>9:20.47</v>
      </c>
      <c r="L14" s="19" t="str">
        <f>[30]결승기록지!$C$14</f>
        <v>김용빈</v>
      </c>
      <c r="M14" s="20" t="str">
        <f>[30]결승기록지!$E$14</f>
        <v>양정중</v>
      </c>
      <c r="N14" s="21" t="str">
        <f>[30]결승기록지!$F$14</f>
        <v>9:34.18</v>
      </c>
      <c r="O14" s="19" t="str">
        <f>[30]결승기록지!$C$15</f>
        <v>이지헌</v>
      </c>
      <c r="P14" s="20" t="str">
        <f>[30]결승기록지!$E$15</f>
        <v>동향중</v>
      </c>
      <c r="Q14" s="21" t="str">
        <f>[30]결승기록지!$F$15</f>
        <v>9:39.55</v>
      </c>
      <c r="R14" s="19"/>
      <c r="S14" s="20"/>
      <c r="T14" s="21"/>
      <c r="U14" s="19"/>
      <c r="V14" s="20"/>
      <c r="W14" s="21"/>
      <c r="X14" s="19"/>
      <c r="Y14" s="20"/>
      <c r="Z14" s="21"/>
    </row>
    <row r="15" spans="1:26" s="26" customFormat="1" ht="13.5" customHeight="1">
      <c r="A15" s="62">
        <v>1</v>
      </c>
      <c r="B15" s="13" t="s">
        <v>34</v>
      </c>
      <c r="C15" s="19" t="str">
        <f>[31]결승기록지!$C$11</f>
        <v>황의찬</v>
      </c>
      <c r="D15" s="20" t="str">
        <f>[31]결승기록지!$E$11</f>
        <v>거제중앙중</v>
      </c>
      <c r="E15" s="21" t="str">
        <f>[31]결승기록지!$F$11</f>
        <v>15.75</v>
      </c>
      <c r="F15" s="19" t="str">
        <f>[31]결승기록지!$C$12</f>
        <v>최희태</v>
      </c>
      <c r="G15" s="20" t="str">
        <f>[31]결승기록지!$E$12</f>
        <v>대전구봉중</v>
      </c>
      <c r="H15" s="21" t="str">
        <f>[31]결승기록지!$F$12</f>
        <v>16.10</v>
      </c>
      <c r="I15" s="19" t="str">
        <f>[31]결승기록지!$C$13</f>
        <v>정주안</v>
      </c>
      <c r="J15" s="20" t="str">
        <f>[31]결승기록지!$E$13</f>
        <v>북삼중</v>
      </c>
      <c r="K15" s="21" t="str">
        <f>[31]결승기록지!$F$13</f>
        <v>16.23</v>
      </c>
      <c r="L15" s="19" t="str">
        <f>[31]결승기록지!$C$14</f>
        <v>송민우</v>
      </c>
      <c r="M15" s="20" t="str">
        <f>[31]결승기록지!$E$14</f>
        <v>서생중</v>
      </c>
      <c r="N15" s="21" t="str">
        <f>[31]결승기록지!$F$14</f>
        <v>17.72</v>
      </c>
      <c r="O15" s="19"/>
      <c r="P15" s="20"/>
      <c r="Q15" s="21"/>
      <c r="R15" s="19"/>
      <c r="S15" s="20"/>
      <c r="T15" s="21"/>
      <c r="U15" s="19"/>
      <c r="V15" s="20"/>
      <c r="W15" s="21"/>
      <c r="X15" s="19"/>
      <c r="Y15" s="20"/>
      <c r="Z15" s="21"/>
    </row>
    <row r="16" spans="1:26" s="26" customFormat="1" ht="13.5" customHeight="1">
      <c r="A16" s="62"/>
      <c r="B16" s="12" t="s">
        <v>14</v>
      </c>
      <c r="C16" s="22"/>
      <c r="D16" s="23" t="str">
        <f>[31]결승기록지!$G$8</f>
        <v>0.0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4"/>
    </row>
    <row r="17" spans="1:29" s="26" customFormat="1" ht="13.5" customHeight="1">
      <c r="A17" s="48">
        <v>1</v>
      </c>
      <c r="B17" s="39" t="s">
        <v>23</v>
      </c>
      <c r="C17" s="28" t="str">
        <f>[32]높이!$C$11</f>
        <v>최희태</v>
      </c>
      <c r="D17" s="29" t="str">
        <f>[32]높이!$E$11</f>
        <v>대전구봉중</v>
      </c>
      <c r="E17" s="30" t="str">
        <f>[32]높이!$F$11</f>
        <v>NM</v>
      </c>
      <c r="F17" s="28"/>
      <c r="G17" s="29"/>
      <c r="H17" s="30"/>
      <c r="I17" s="28"/>
      <c r="J17" s="29"/>
      <c r="K17" s="30"/>
      <c r="L17" s="28"/>
      <c r="M17" s="29"/>
      <c r="N17" s="30"/>
      <c r="O17" s="28"/>
      <c r="P17" s="29"/>
      <c r="Q17" s="30"/>
      <c r="R17" s="28"/>
      <c r="S17" s="29"/>
      <c r="T17" s="38"/>
      <c r="U17" s="28"/>
      <c r="V17" s="29"/>
      <c r="W17" s="38"/>
      <c r="X17" s="28"/>
      <c r="Y17" s="29"/>
      <c r="Z17" s="30"/>
      <c r="AA17" s="27"/>
      <c r="AB17" s="27"/>
      <c r="AC17" s="27"/>
    </row>
    <row r="18" spans="1:29" s="26" customFormat="1" ht="13.5" customHeight="1">
      <c r="A18" s="48">
        <v>1</v>
      </c>
      <c r="B18" s="39" t="s">
        <v>35</v>
      </c>
      <c r="C18" s="28" t="str">
        <f>[32]장대!$C$11</f>
        <v>송진호</v>
      </c>
      <c r="D18" s="29" t="str">
        <f>[32]장대!$E$11</f>
        <v>경기체육중</v>
      </c>
      <c r="E18" s="30" t="str">
        <f>[32]장대!$F$11</f>
        <v>3.00</v>
      </c>
      <c r="F18" s="28"/>
      <c r="G18" s="29"/>
      <c r="H18" s="30"/>
      <c r="I18" s="28"/>
      <c r="J18" s="29"/>
      <c r="K18" s="30"/>
      <c r="L18" s="28"/>
      <c r="M18" s="29"/>
      <c r="N18" s="30"/>
      <c r="O18" s="28"/>
      <c r="P18" s="29"/>
      <c r="Q18" s="30"/>
      <c r="R18" s="28"/>
      <c r="S18" s="29"/>
      <c r="T18" s="38"/>
      <c r="U18" s="28"/>
      <c r="V18" s="29"/>
      <c r="W18" s="38"/>
      <c r="X18" s="28"/>
      <c r="Y18" s="29"/>
      <c r="Z18" s="30"/>
      <c r="AA18" s="27"/>
      <c r="AB18" s="27"/>
      <c r="AC18" s="27"/>
    </row>
    <row r="19" spans="1:29" s="26" customFormat="1" ht="13.5" customHeight="1">
      <c r="A19" s="62">
        <v>1</v>
      </c>
      <c r="B19" s="13" t="s">
        <v>17</v>
      </c>
      <c r="C19" s="19" t="str">
        <f>[32]멀리!$C$11</f>
        <v>정명진</v>
      </c>
      <c r="D19" s="20" t="str">
        <f>[32]멀리!$E$11</f>
        <v>북삼중</v>
      </c>
      <c r="E19" s="21" t="str">
        <f>[32]멀리!$F$11</f>
        <v>6.47</v>
      </c>
      <c r="F19" s="19" t="str">
        <f>[32]멀리!$C$12</f>
        <v>송병찬</v>
      </c>
      <c r="G19" s="20" t="str">
        <f>[32]멀리!$E$12</f>
        <v>월촌중</v>
      </c>
      <c r="H19" s="21" t="str">
        <f>[32]멀리!$F$12</f>
        <v>6.39</v>
      </c>
      <c r="I19" s="19" t="str">
        <f>[32]멀리!$C$13</f>
        <v>박한빛</v>
      </c>
      <c r="J19" s="20" t="str">
        <f>[32]멀리!$E$13</f>
        <v>익산어양중</v>
      </c>
      <c r="K19" s="21" t="str">
        <f>[32]멀리!$F$13</f>
        <v>6.26</v>
      </c>
      <c r="L19" s="19" t="str">
        <f>[32]멀리!$C$14</f>
        <v>황서준</v>
      </c>
      <c r="M19" s="20" t="str">
        <f>[32]멀리!$E$14</f>
        <v>거제중앙중</v>
      </c>
      <c r="N19" s="21" t="str">
        <f>[32]멀리!$F$14</f>
        <v>5.89</v>
      </c>
      <c r="O19" s="19" t="str">
        <f>[32]멀리!$C$15</f>
        <v>임홍석</v>
      </c>
      <c r="P19" s="20" t="str">
        <f>[32]멀리!$E$15</f>
        <v>비아중</v>
      </c>
      <c r="Q19" s="21" t="str">
        <f>[32]멀리!$F$15</f>
        <v>5.87</v>
      </c>
      <c r="R19" s="19" t="str">
        <f>[32]멀리!$C$16</f>
        <v>안지원</v>
      </c>
      <c r="S19" s="20" t="str">
        <f>[32]멀리!$E$16</f>
        <v>부산대청중</v>
      </c>
      <c r="T19" s="21" t="str">
        <f>[32]멀리!$F$16</f>
        <v>5.72</v>
      </c>
      <c r="U19" s="19" t="str">
        <f>[32]멀리!$C$17</f>
        <v>고왕산</v>
      </c>
      <c r="V19" s="20" t="str">
        <f>[32]멀리!$E$17</f>
        <v>광주체육중</v>
      </c>
      <c r="W19" s="21" t="str">
        <f>[32]멀리!$F$17</f>
        <v>5.69</v>
      </c>
      <c r="X19" s="19" t="str">
        <f>[32]멀리!$C$18</f>
        <v>오승민</v>
      </c>
      <c r="Y19" s="20" t="str">
        <f>[32]멀리!$E$18</f>
        <v>경기능곡중</v>
      </c>
      <c r="Z19" s="21" t="str">
        <f>[32]멀리!$F$18</f>
        <v>5.63</v>
      </c>
    </row>
    <row r="20" spans="1:29" s="26" customFormat="1" ht="13.5" customHeight="1">
      <c r="A20" s="62"/>
      <c r="B20" s="12" t="s">
        <v>14</v>
      </c>
      <c r="C20" s="32"/>
      <c r="D20" s="42" t="str">
        <f>[32]멀리!$G$11</f>
        <v>0.1</v>
      </c>
      <c r="E20" s="43"/>
      <c r="F20" s="32"/>
      <c r="G20" s="42" t="str">
        <f>[32]멀리!$G$12</f>
        <v>1.1</v>
      </c>
      <c r="H20" s="43"/>
      <c r="I20" s="32"/>
      <c r="J20" s="42" t="str">
        <f>[32]멀리!$G$13</f>
        <v>-0.9</v>
      </c>
      <c r="K20" s="43"/>
      <c r="L20" s="32"/>
      <c r="M20" s="42" t="str">
        <f>[32]멀리!$G$14</f>
        <v>0.2</v>
      </c>
      <c r="N20" s="43"/>
      <c r="O20" s="32"/>
      <c r="P20" s="42" t="str">
        <f>[32]멀리!$G$15</f>
        <v>-0.1</v>
      </c>
      <c r="Q20" s="43"/>
      <c r="R20" s="32"/>
      <c r="S20" s="42" t="str">
        <f>[32]멀리!$G$16</f>
        <v>-0.2</v>
      </c>
      <c r="T20" s="43"/>
      <c r="U20" s="32"/>
      <c r="V20" s="42" t="str">
        <f>[32]멀리!$G$17</f>
        <v>-0.8</v>
      </c>
      <c r="W20" s="43"/>
      <c r="X20" s="32"/>
      <c r="Y20" s="42" t="str">
        <f>[32]멀리!$G$18</f>
        <v>-0.4</v>
      </c>
      <c r="Z20" s="43"/>
    </row>
    <row r="21" spans="1:29" s="26" customFormat="1" ht="13.5" customHeight="1">
      <c r="A21" s="62">
        <v>3</v>
      </c>
      <c r="B21" s="13" t="s">
        <v>16</v>
      </c>
      <c r="C21" s="19" t="str">
        <f>[32]세단!$C$11</f>
        <v>박한빛</v>
      </c>
      <c r="D21" s="20" t="str">
        <f>[32]세단!$E$11</f>
        <v>익산어양중</v>
      </c>
      <c r="E21" s="21" t="str">
        <f>[32]세단!$F$11</f>
        <v>13.87</v>
      </c>
      <c r="F21" s="19" t="str">
        <f>[32]세단!$C$12</f>
        <v>황서준</v>
      </c>
      <c r="G21" s="20" t="str">
        <f>[32]세단!$E$12</f>
        <v>거제중앙중</v>
      </c>
      <c r="H21" s="21" t="str">
        <f>[32]세단!$F$12</f>
        <v>13.08</v>
      </c>
      <c r="I21" s="19" t="str">
        <f>[32]세단!$C$13</f>
        <v>안지원</v>
      </c>
      <c r="J21" s="20" t="str">
        <f>[32]세단!$E$13</f>
        <v>부산대청중</v>
      </c>
      <c r="K21" s="21" t="str">
        <f>[32]세단!$F$13</f>
        <v>12.71</v>
      </c>
      <c r="L21" s="19" t="str">
        <f>[32]세단!$C$14</f>
        <v>홍원의</v>
      </c>
      <c r="M21" s="20" t="str">
        <f>[32]세단!$E$14</f>
        <v>동명중</v>
      </c>
      <c r="N21" s="21" t="str">
        <f>[32]세단!$F$14</f>
        <v>12.58</v>
      </c>
      <c r="O21" s="19" t="str">
        <f>[32]세단!$C$15</f>
        <v>고왕산</v>
      </c>
      <c r="P21" s="20" t="str">
        <f>[32]세단!$E$15</f>
        <v>광주체육중</v>
      </c>
      <c r="Q21" s="21" t="str">
        <f>[32]세단!$F$15</f>
        <v>12.44</v>
      </c>
      <c r="R21" s="19" t="str">
        <f>[32]세단!$C$16</f>
        <v>김승우</v>
      </c>
      <c r="S21" s="20" t="str">
        <f>[32]세단!$E$16</f>
        <v>인천남중</v>
      </c>
      <c r="T21" s="21" t="str">
        <f>[32]세단!$F$16</f>
        <v>12.28</v>
      </c>
      <c r="U21" s="19"/>
      <c r="V21" s="20"/>
      <c r="W21" s="21"/>
      <c r="X21" s="19"/>
      <c r="Y21" s="20"/>
      <c r="Z21" s="21"/>
    </row>
    <row r="22" spans="1:29" s="26" customFormat="1" ht="13.5" customHeight="1">
      <c r="A22" s="62"/>
      <c r="B22" s="12" t="s">
        <v>14</v>
      </c>
      <c r="C22" s="32"/>
      <c r="D22" s="42" t="str">
        <f>[32]세단!$G$11</f>
        <v>1.1</v>
      </c>
      <c r="E22" s="43"/>
      <c r="F22" s="32"/>
      <c r="G22" s="42" t="str">
        <f>[32]세단!$G$12</f>
        <v>1.0</v>
      </c>
      <c r="H22" s="43"/>
      <c r="I22" s="32"/>
      <c r="J22" s="42" t="str">
        <f>[32]세단!$G$13</f>
        <v>0.6</v>
      </c>
      <c r="K22" s="43"/>
      <c r="L22" s="32"/>
      <c r="M22" s="42" t="str">
        <f>[32]세단!$G$14</f>
        <v>0.6</v>
      </c>
      <c r="N22" s="43"/>
      <c r="O22" s="32"/>
      <c r="P22" s="42" t="str">
        <f>[32]세단!$G$15</f>
        <v>0.9</v>
      </c>
      <c r="Q22" s="43"/>
      <c r="R22" s="32"/>
      <c r="S22" s="42" t="str">
        <f>[32]세단!$G$16</f>
        <v>-0.1</v>
      </c>
      <c r="T22" s="43"/>
      <c r="U22" s="32"/>
      <c r="V22" s="42"/>
      <c r="W22" s="43"/>
      <c r="X22" s="32"/>
      <c r="Y22" s="42"/>
      <c r="Z22" s="43"/>
    </row>
    <row r="23" spans="1:29" s="26" customFormat="1" ht="13.5" customHeight="1">
      <c r="A23" s="40">
        <v>2</v>
      </c>
      <c r="B23" s="51" t="s">
        <v>22</v>
      </c>
      <c r="C23" s="15" t="str">
        <f>[32]포환!$C$11</f>
        <v>박민재</v>
      </c>
      <c r="D23" s="16" t="str">
        <f>[32]포환!$E$11</f>
        <v>당진원당중</v>
      </c>
      <c r="E23" s="17" t="str">
        <f>[32]포환!$F$11</f>
        <v>19.33</v>
      </c>
      <c r="F23" s="15" t="str">
        <f>[32]포환!$C$12</f>
        <v>안상준</v>
      </c>
      <c r="G23" s="16" t="str">
        <f>[32]포환!$E$12</f>
        <v>익산지원중</v>
      </c>
      <c r="H23" s="17" t="str">
        <f>[32]포환!$F$12</f>
        <v>18.74</v>
      </c>
      <c r="I23" s="15" t="str">
        <f>[32]포환!$C$13</f>
        <v>전정훈</v>
      </c>
      <c r="J23" s="16" t="str">
        <f>[32]포환!$E$13</f>
        <v>경기체육중</v>
      </c>
      <c r="K23" s="17" t="str">
        <f>[32]포환!$F$13</f>
        <v>16.24</v>
      </c>
      <c r="L23" s="15" t="str">
        <f>[32]포환!$C$14</f>
        <v>김용준</v>
      </c>
      <c r="M23" s="16" t="str">
        <f>[32]포환!$E$14</f>
        <v>예산중</v>
      </c>
      <c r="N23" s="17" t="str">
        <f>[32]포환!$F$14</f>
        <v>15.38</v>
      </c>
      <c r="O23" s="15" t="str">
        <f>[32]포환!$C$15</f>
        <v>허모세</v>
      </c>
      <c r="P23" s="16" t="str">
        <f>[32]포환!$E$15</f>
        <v>거제중앙중</v>
      </c>
      <c r="Q23" s="17" t="str">
        <f>[32]포환!$F$15</f>
        <v>15.11</v>
      </c>
      <c r="R23" s="15" t="str">
        <f>[32]포환!$C$16</f>
        <v>이수민</v>
      </c>
      <c r="S23" s="16" t="str">
        <f>[32]포환!$E$16</f>
        <v>태안중</v>
      </c>
      <c r="T23" s="17" t="str">
        <f>[32]포환!$F$16</f>
        <v>15.09</v>
      </c>
      <c r="U23" s="15" t="str">
        <f>[32]포환!$C$17</f>
        <v>김학선</v>
      </c>
      <c r="V23" s="16" t="str">
        <f>[32]포환!$E$17</f>
        <v>경기여주중</v>
      </c>
      <c r="W23" s="17" t="str">
        <f>[32]포환!$F$17</f>
        <v>14.16</v>
      </c>
      <c r="X23" s="15" t="str">
        <f>[32]포환!$C$18</f>
        <v>오성훤</v>
      </c>
      <c r="Y23" s="16" t="str">
        <f>[32]포환!$E$18</f>
        <v>부산대청중</v>
      </c>
      <c r="Z23" s="17" t="str">
        <f>[32]포환!$F$18</f>
        <v>10.25</v>
      </c>
    </row>
    <row r="24" spans="1:29" s="26" customFormat="1" ht="13.5" customHeight="1">
      <c r="A24" s="40">
        <v>1</v>
      </c>
      <c r="B24" s="14" t="s">
        <v>36</v>
      </c>
      <c r="C24" s="15" t="str">
        <f>[32]원반!$C$11</f>
        <v>박민재</v>
      </c>
      <c r="D24" s="16" t="str">
        <f>[32]원반!$E$11</f>
        <v>당진원당중</v>
      </c>
      <c r="E24" s="17" t="str">
        <f>[32]원반!$F$11</f>
        <v>64.04</v>
      </c>
      <c r="F24" s="15" t="str">
        <f>[32]원반!$C$12</f>
        <v>최대성</v>
      </c>
      <c r="G24" s="16" t="str">
        <f>[32]원반!$E$12</f>
        <v>광주체육중</v>
      </c>
      <c r="H24" s="17" t="str">
        <f>[32]원반!$F$12</f>
        <v>43.50</v>
      </c>
      <c r="I24" s="15" t="str">
        <f>[32]원반!$C$13</f>
        <v>이힘찬</v>
      </c>
      <c r="J24" s="16" t="str">
        <f>[32]원반!$E$13</f>
        <v>흥해중</v>
      </c>
      <c r="K24" s="17" t="str">
        <f>[32]원반!$F$13</f>
        <v>38.99</v>
      </c>
      <c r="L24" s="15" t="str">
        <f>[32]원반!$C$14</f>
        <v>오성훤</v>
      </c>
      <c r="M24" s="16" t="str">
        <f>[32]원반!$E$14</f>
        <v>부산대청중</v>
      </c>
      <c r="N24" s="17" t="str">
        <f>[32]원반!$F$14</f>
        <v>35.32</v>
      </c>
      <c r="O24" s="15" t="str">
        <f>[32]원반!$C$15</f>
        <v>김학선</v>
      </c>
      <c r="P24" s="16" t="str">
        <f>[32]원반!$E$15</f>
        <v>경기여주중</v>
      </c>
      <c r="Q24" s="17" t="str">
        <f>[32]원반!$F$15</f>
        <v>30.83</v>
      </c>
      <c r="R24" s="15"/>
      <c r="S24" s="16"/>
      <c r="T24" s="17"/>
      <c r="U24" s="15"/>
      <c r="V24" s="16"/>
      <c r="W24" s="17"/>
      <c r="X24" s="15"/>
      <c r="Y24" s="16"/>
      <c r="Z24" s="17"/>
    </row>
    <row r="25" spans="1:29" s="26" customFormat="1" ht="13.5" customHeight="1">
      <c r="A25" s="40">
        <v>5</v>
      </c>
      <c r="B25" s="14" t="s">
        <v>30</v>
      </c>
      <c r="C25" s="15" t="str">
        <f>[32]창!$C$11</f>
        <v>정준석</v>
      </c>
      <c r="D25" s="16" t="str">
        <f>[32]창!$E$11</f>
        <v>경기체육중</v>
      </c>
      <c r="E25" s="17" t="str">
        <f>[32]창!$F$11</f>
        <v>56.55</v>
      </c>
      <c r="F25" s="15" t="str">
        <f>[32]창!$C$12</f>
        <v>심하민</v>
      </c>
      <c r="G25" s="16" t="str">
        <f>[32]창!$E$12</f>
        <v>전북체육중</v>
      </c>
      <c r="H25" s="17" t="str">
        <f>[32]창!$F$12</f>
        <v>55.26</v>
      </c>
      <c r="I25" s="15" t="str">
        <f>[32]창!$C$13</f>
        <v>하승민</v>
      </c>
      <c r="J25" s="16" t="str">
        <f>[32]창!$E$13</f>
        <v>창녕중</v>
      </c>
      <c r="K25" s="17" t="str">
        <f>[32]창!$F$13</f>
        <v>47.96</v>
      </c>
      <c r="L25" s="15"/>
      <c r="M25" s="16"/>
      <c r="N25" s="17"/>
      <c r="O25" s="15"/>
      <c r="P25" s="16"/>
      <c r="Q25" s="17"/>
      <c r="R25" s="15"/>
      <c r="S25" s="16"/>
      <c r="T25" s="37"/>
      <c r="U25" s="15"/>
      <c r="V25" s="16"/>
      <c r="W25" s="37"/>
      <c r="X25" s="15"/>
      <c r="Y25" s="16"/>
      <c r="Z25" s="37"/>
    </row>
    <row r="26" spans="1:29" s="26" customFormat="1" ht="7.5" customHeight="1">
      <c r="A26" s="40"/>
      <c r="B26" s="18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9" s="9" customFormat="1">
      <c r="A27" s="47"/>
      <c r="B27" s="65" t="s">
        <v>38</v>
      </c>
      <c r="C27" s="65"/>
      <c r="D27" s="10"/>
      <c r="E27" s="10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10"/>
      <c r="U27" s="10"/>
      <c r="V27" s="10"/>
      <c r="W27" s="10"/>
      <c r="X27" s="10"/>
      <c r="Y27" s="10"/>
      <c r="Z27" s="10"/>
    </row>
    <row r="28" spans="1:29" ht="9.75" customHeight="1">
      <c r="A28" s="4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9">
      <c r="B29" s="7" t="s">
        <v>7</v>
      </c>
      <c r="C29" s="2"/>
      <c r="D29" s="3" t="s">
        <v>8</v>
      </c>
      <c r="E29" s="4"/>
      <c r="F29" s="2"/>
      <c r="G29" s="3" t="s">
        <v>11</v>
      </c>
      <c r="H29" s="4"/>
      <c r="I29" s="2"/>
      <c r="J29" s="3" t="s">
        <v>0</v>
      </c>
      <c r="K29" s="4"/>
      <c r="L29" s="2"/>
      <c r="M29" s="3" t="s">
        <v>1</v>
      </c>
      <c r="N29" s="4"/>
      <c r="O29" s="2"/>
      <c r="P29" s="3" t="s">
        <v>2</v>
      </c>
      <c r="Q29" s="4"/>
      <c r="R29" s="2"/>
      <c r="S29" s="3" t="s">
        <v>3</v>
      </c>
      <c r="T29" s="4"/>
      <c r="U29" s="2"/>
      <c r="V29" s="3" t="s">
        <v>4</v>
      </c>
      <c r="W29" s="4"/>
      <c r="X29" s="2"/>
      <c r="Y29" s="3" t="s">
        <v>9</v>
      </c>
      <c r="Z29" s="4"/>
    </row>
    <row r="30" spans="1:29" ht="14.25" thickBot="1">
      <c r="A30" s="36"/>
      <c r="B30" s="6" t="s">
        <v>12</v>
      </c>
      <c r="C30" s="5" t="s">
        <v>5</v>
      </c>
      <c r="D30" s="5" t="s">
        <v>10</v>
      </c>
      <c r="E30" s="5" t="s">
        <v>6</v>
      </c>
      <c r="F30" s="5" t="s">
        <v>5</v>
      </c>
      <c r="G30" s="5" t="s">
        <v>10</v>
      </c>
      <c r="H30" s="5" t="s">
        <v>6</v>
      </c>
      <c r="I30" s="5" t="s">
        <v>5</v>
      </c>
      <c r="J30" s="5" t="s">
        <v>10</v>
      </c>
      <c r="K30" s="5" t="s">
        <v>6</v>
      </c>
      <c r="L30" s="5" t="s">
        <v>5</v>
      </c>
      <c r="M30" s="5" t="s">
        <v>10</v>
      </c>
      <c r="N30" s="5" t="s">
        <v>6</v>
      </c>
      <c r="O30" s="5" t="s">
        <v>5</v>
      </c>
      <c r="P30" s="5" t="s">
        <v>10</v>
      </c>
      <c r="Q30" s="5" t="s">
        <v>6</v>
      </c>
      <c r="R30" s="5" t="s">
        <v>5</v>
      </c>
      <c r="S30" s="5" t="s">
        <v>10</v>
      </c>
      <c r="T30" s="5" t="s">
        <v>6</v>
      </c>
      <c r="U30" s="5" t="s">
        <v>5</v>
      </c>
      <c r="V30" s="5" t="s">
        <v>10</v>
      </c>
      <c r="W30" s="5" t="s">
        <v>6</v>
      </c>
      <c r="X30" s="5" t="s">
        <v>5</v>
      </c>
      <c r="Y30" s="5" t="s">
        <v>10</v>
      </c>
      <c r="Z30" s="5" t="s">
        <v>6</v>
      </c>
    </row>
    <row r="31" spans="1:29" s="26" customFormat="1" ht="13.5" customHeight="1" thickTop="1">
      <c r="A31" s="62">
        <v>2</v>
      </c>
      <c r="B31" s="13" t="s">
        <v>13</v>
      </c>
      <c r="C31" s="19" t="str">
        <f>[33]결승기록지!$C$11</f>
        <v>강수연</v>
      </c>
      <c r="D31" s="20" t="str">
        <f>[33]결승기록지!$E$11</f>
        <v>월촌중</v>
      </c>
      <c r="E31" s="21" t="str">
        <f>[33]결승기록지!$F$11</f>
        <v>12.87</v>
      </c>
      <c r="F31" s="19" t="str">
        <f>[33]결승기록지!$C$12</f>
        <v>이은총</v>
      </c>
      <c r="G31" s="20" t="str">
        <f>[33]결승기록지!$E$12</f>
        <v>경기체육중</v>
      </c>
      <c r="H31" s="21" t="str">
        <f>[33]결승기록지!$F$12</f>
        <v>13.07</v>
      </c>
      <c r="I31" s="19" t="str">
        <f>[33]결승기록지!$C$13</f>
        <v>정서인</v>
      </c>
      <c r="J31" s="20" t="str">
        <f>[33]결승기록지!$E$13</f>
        <v>경기체육중</v>
      </c>
      <c r="K31" s="21" t="str">
        <f>[33]결승기록지!$F$13</f>
        <v>13.26</v>
      </c>
      <c r="L31" s="19" t="str">
        <f>[33]결승기록지!$C$14</f>
        <v>황보라</v>
      </c>
      <c r="M31" s="20" t="str">
        <f>[33]결승기록지!$E$14</f>
        <v>홍성여자중</v>
      </c>
      <c r="N31" s="21" t="str">
        <f>[33]결승기록지!$F$14</f>
        <v>13.32</v>
      </c>
      <c r="O31" s="19" t="str">
        <f>[33]결승기록지!$C$15</f>
        <v>장정민</v>
      </c>
      <c r="P31" s="20" t="str">
        <f>[33]결승기록지!$E$15</f>
        <v>거제중앙중</v>
      </c>
      <c r="Q31" s="21" t="str">
        <f>[33]결승기록지!$F$15</f>
        <v>13.32</v>
      </c>
      <c r="R31" s="19" t="str">
        <f>[33]결승기록지!$C$16</f>
        <v>박강빈</v>
      </c>
      <c r="S31" s="20" t="str">
        <f>[33]결승기록지!$E$16</f>
        <v>광주체육중</v>
      </c>
      <c r="T31" s="21" t="str">
        <f>[33]결승기록지!$F$16</f>
        <v>13.43</v>
      </c>
      <c r="U31" s="19" t="str">
        <f>[33]결승기록지!$C$17</f>
        <v>강하은</v>
      </c>
      <c r="V31" s="20" t="str">
        <f>[33]결승기록지!$E$17</f>
        <v>광주체육중</v>
      </c>
      <c r="W31" s="21" t="str">
        <f>[33]결승기록지!$F$17</f>
        <v>14.66</v>
      </c>
      <c r="X31" s="19" t="str">
        <f>[33]결승기록지!$C$18</f>
        <v>노희원</v>
      </c>
      <c r="Y31" s="20" t="str">
        <f>[33]결승기록지!$E$18</f>
        <v>경기단원중</v>
      </c>
      <c r="Z31" s="21" t="str">
        <f>[33]결승기록지!$F$18</f>
        <v>15.44</v>
      </c>
    </row>
    <row r="32" spans="1:29" s="26" customFormat="1" ht="13.5" customHeight="1">
      <c r="A32" s="62"/>
      <c r="B32" s="12" t="s">
        <v>14</v>
      </c>
      <c r="C32" s="22"/>
      <c r="D32" s="23" t="str">
        <f>[33]결승기록지!$G$8</f>
        <v>1.4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4"/>
    </row>
    <row r="33" spans="1:26" s="26" customFormat="1" ht="13.5" customHeight="1">
      <c r="A33" s="62">
        <v>3</v>
      </c>
      <c r="B33" s="13" t="s">
        <v>18</v>
      </c>
      <c r="C33" s="19" t="str">
        <f>[34]결승기록지!$C$11</f>
        <v>강수연</v>
      </c>
      <c r="D33" s="20" t="str">
        <f>[34]결승기록지!$E$11</f>
        <v>월촌중</v>
      </c>
      <c r="E33" s="21" t="str">
        <f>[34]결승기록지!$F$11</f>
        <v>26.60</v>
      </c>
      <c r="F33" s="19" t="str">
        <f>[34]결승기록지!$C$12</f>
        <v>김찬송</v>
      </c>
      <c r="G33" s="20" t="str">
        <f>[34]결승기록지!$E$12</f>
        <v>비아중</v>
      </c>
      <c r="H33" s="21" t="str">
        <f>[34]결승기록지!$F$12</f>
        <v>27.19</v>
      </c>
      <c r="I33" s="19" t="str">
        <f>[34]결승기록지!$C$13</f>
        <v>황보라</v>
      </c>
      <c r="J33" s="20" t="str">
        <f>[34]결승기록지!$E$13</f>
        <v>홍성여자중</v>
      </c>
      <c r="K33" s="21" t="str">
        <f>[34]결승기록지!$F$13</f>
        <v>27.34</v>
      </c>
      <c r="L33" s="19" t="str">
        <f>[34]결승기록지!$C$14</f>
        <v>정서인</v>
      </c>
      <c r="M33" s="20" t="str">
        <f>[34]결승기록지!$E$14</f>
        <v>경기체육중</v>
      </c>
      <c r="N33" s="21" t="str">
        <f>[34]결승기록지!$F$14</f>
        <v>27.39</v>
      </c>
      <c r="O33" s="19" t="str">
        <f>[34]결승기록지!$C$15</f>
        <v>이은총</v>
      </c>
      <c r="P33" s="20" t="str">
        <f>[34]결승기록지!$E$15</f>
        <v>경기체육중</v>
      </c>
      <c r="Q33" s="21" t="str">
        <f>[34]결승기록지!$F$15</f>
        <v>27.58</v>
      </c>
      <c r="R33" s="19" t="str">
        <f>[34]결승기록지!$C$16</f>
        <v>이유나</v>
      </c>
      <c r="S33" s="20" t="str">
        <f>[34]결승기록지!$E$16</f>
        <v>경기체육중</v>
      </c>
      <c r="T33" s="21" t="str">
        <f>[34]결승기록지!$F$16</f>
        <v>27.96</v>
      </c>
      <c r="U33" s="19" t="str">
        <f>[34]결승기록지!$C$17</f>
        <v>장정민</v>
      </c>
      <c r="V33" s="20" t="str">
        <f>[34]결승기록지!$E$17</f>
        <v>거제중앙중</v>
      </c>
      <c r="W33" s="21" t="str">
        <f>[34]결승기록지!$F$17</f>
        <v>28.24</v>
      </c>
      <c r="X33" s="19"/>
      <c r="Y33" s="20"/>
      <c r="Z33" s="21"/>
    </row>
    <row r="34" spans="1:26" s="26" customFormat="1" ht="13.5" customHeight="1">
      <c r="A34" s="62"/>
      <c r="B34" s="12" t="s">
        <v>14</v>
      </c>
      <c r="C34" s="22"/>
      <c r="D34" s="23" t="str">
        <f>[34]결승기록지!$G$8</f>
        <v>0.5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4"/>
    </row>
    <row r="35" spans="1:26" s="26" customFormat="1" ht="13.5" customHeight="1">
      <c r="A35" s="40">
        <v>2</v>
      </c>
      <c r="B35" s="14" t="s">
        <v>29</v>
      </c>
      <c r="C35" s="19" t="str">
        <f>[35]결승기록지!$C$11</f>
        <v>홍진주</v>
      </c>
      <c r="D35" s="20" t="str">
        <f>[35]결승기록지!$E$11</f>
        <v>천안오성중</v>
      </c>
      <c r="E35" s="21" t="str">
        <f>[35]결승기록지!$F$11</f>
        <v>1:01.41</v>
      </c>
      <c r="F35" s="19" t="str">
        <f>[35]결승기록지!$C$12</f>
        <v>이유나</v>
      </c>
      <c r="G35" s="20" t="str">
        <f>[35]결승기록지!$E$12</f>
        <v>경기체육중</v>
      </c>
      <c r="H35" s="21" t="str">
        <f>[35]결승기록지!$F$12</f>
        <v>1:02.23</v>
      </c>
      <c r="I35" s="19" t="str">
        <f>[35]결승기록지!$C$13</f>
        <v>이정은</v>
      </c>
      <c r="J35" s="20" t="str">
        <f>[35]결승기록지!$E$13</f>
        <v>광주체육중</v>
      </c>
      <c r="K35" s="21" t="str">
        <f>[35]결승기록지!$F$13</f>
        <v>1:06.52</v>
      </c>
      <c r="L35" s="19"/>
      <c r="M35" s="20"/>
      <c r="N35" s="21"/>
      <c r="O35" s="19"/>
      <c r="P35" s="20"/>
      <c r="Q35" s="21"/>
      <c r="R35" s="19"/>
      <c r="S35" s="20"/>
      <c r="T35" s="21"/>
      <c r="U35" s="19"/>
      <c r="V35" s="20"/>
      <c r="W35" s="21"/>
      <c r="X35" s="19"/>
      <c r="Y35" s="20"/>
      <c r="Z35" s="21"/>
    </row>
    <row r="36" spans="1:26" s="26" customFormat="1" ht="13.5" customHeight="1">
      <c r="A36" s="40">
        <v>3</v>
      </c>
      <c r="B36" s="14" t="s">
        <v>19</v>
      </c>
      <c r="C36" s="19" t="str">
        <f>[36]결승기록지!$C$11</f>
        <v>이예원</v>
      </c>
      <c r="D36" s="20" t="str">
        <f>[36]결승기록지!$E$11</f>
        <v>충북영동중</v>
      </c>
      <c r="E36" s="21" t="str">
        <f>[36]결승기록지!$F$11</f>
        <v>2:21.17</v>
      </c>
      <c r="F36" s="19" t="str">
        <f>[36]결승기록지!$C$12</f>
        <v>홍해인</v>
      </c>
      <c r="G36" s="20" t="str">
        <f>[36]결승기록지!$E$12</f>
        <v>천안오성중</v>
      </c>
      <c r="H36" s="21" t="str">
        <f>[36]결승기록지!$F$12</f>
        <v>2:25.43</v>
      </c>
      <c r="I36" s="19" t="str">
        <f>[36]결승기록지!$C$13</f>
        <v>박은서</v>
      </c>
      <c r="J36" s="20" t="str">
        <f>[36]결승기록지!$E$13</f>
        <v>부원여자중</v>
      </c>
      <c r="K36" s="21" t="str">
        <f>[36]결승기록지!$F$13</f>
        <v>2:31.75</v>
      </c>
      <c r="L36" s="19" t="str">
        <f>[36]결승기록지!$C$14</f>
        <v>이정은</v>
      </c>
      <c r="M36" s="20" t="str">
        <f>[36]결승기록지!$E$14</f>
        <v>광주체육중</v>
      </c>
      <c r="N36" s="21" t="str">
        <f>[36]결승기록지!$F$14</f>
        <v>2:39.30</v>
      </c>
      <c r="O36" s="19" t="str">
        <f>[36]결승기록지!$C$15</f>
        <v>김은영</v>
      </c>
      <c r="P36" s="20" t="str">
        <f>[36]결승기록지!$E$15</f>
        <v>경북성남여자중</v>
      </c>
      <c r="Q36" s="21" t="str">
        <f>[36]결승기록지!$F$15</f>
        <v>2:47.47</v>
      </c>
      <c r="R36" s="19" t="str">
        <f>[36]결승기록지!$C$16</f>
        <v>조승인</v>
      </c>
      <c r="S36" s="20" t="str">
        <f>[36]결승기록지!$E$16</f>
        <v>간석여자중</v>
      </c>
      <c r="T36" s="21" t="str">
        <f>[36]결승기록지!$F$16</f>
        <v>3:03.40</v>
      </c>
      <c r="U36" s="19"/>
      <c r="V36" s="20"/>
      <c r="W36" s="21"/>
      <c r="X36" s="19"/>
      <c r="Y36" s="20"/>
      <c r="Z36" s="21"/>
    </row>
    <row r="37" spans="1:26" s="26" customFormat="1" ht="13.5" customHeight="1">
      <c r="A37" s="40"/>
      <c r="B37" s="14" t="s">
        <v>20</v>
      </c>
      <c r="C37" s="19" t="str">
        <f>[37]결승기록지!$C$11</f>
        <v>이명웅</v>
      </c>
      <c r="D37" s="20" t="str">
        <f>[37]결승기록지!$E$11</f>
        <v>천안오성중</v>
      </c>
      <c r="E37" s="21" t="str">
        <f>[37]결승기록지!$F$11</f>
        <v>4:48.38</v>
      </c>
      <c r="F37" s="19" t="str">
        <f>[37]결승기록지!$C$12</f>
        <v>이예원</v>
      </c>
      <c r="G37" s="20" t="str">
        <f>[37]결승기록지!$E$12</f>
        <v>충북영동중</v>
      </c>
      <c r="H37" s="21" t="str">
        <f>[37]결승기록지!$F$12</f>
        <v>4:50.78</v>
      </c>
      <c r="I37" s="19" t="str">
        <f>[37]결승기록지!$C$13</f>
        <v>홍해인</v>
      </c>
      <c r="J37" s="20" t="str">
        <f>[37]결승기록지!$E$13</f>
        <v>천안오성중</v>
      </c>
      <c r="K37" s="21" t="str">
        <f>[37]결승기록지!$F$13</f>
        <v>5:01.40</v>
      </c>
      <c r="L37" s="19" t="str">
        <f>[37]결승기록지!$C$14</f>
        <v>김소민</v>
      </c>
      <c r="M37" s="20" t="str">
        <f>[37]결승기록지!$E$14</f>
        <v>경기체육중</v>
      </c>
      <c r="N37" s="21" t="str">
        <f>[37]결승기록지!$F$14</f>
        <v>5:21.51</v>
      </c>
      <c r="O37" s="19" t="str">
        <f>[37]결승기록지!$C$15</f>
        <v>최서영</v>
      </c>
      <c r="P37" s="20" t="str">
        <f>[37]결승기록지!$E$15</f>
        <v>대전체육중</v>
      </c>
      <c r="Q37" s="21" t="str">
        <f>[37]결승기록지!$F$15</f>
        <v>5:29.60</v>
      </c>
      <c r="R37" s="19" t="str">
        <f>[37]결승기록지!$C$16</f>
        <v>황혜빈</v>
      </c>
      <c r="S37" s="20" t="str">
        <f>[37]결승기록지!$E$16</f>
        <v>설온중</v>
      </c>
      <c r="T37" s="21" t="str">
        <f>[37]결승기록지!$F$16</f>
        <v>5:48.09</v>
      </c>
      <c r="U37" s="19"/>
      <c r="V37" s="20"/>
      <c r="W37" s="21"/>
      <c r="X37" s="19"/>
      <c r="Y37" s="20"/>
      <c r="Z37" s="21"/>
    </row>
    <row r="38" spans="1:26" s="26" customFormat="1" ht="13.5" customHeight="1">
      <c r="A38" s="40">
        <v>5</v>
      </c>
      <c r="B38" s="14" t="s">
        <v>33</v>
      </c>
      <c r="C38" s="19" t="str">
        <f>[38]결승기록지!$C$11</f>
        <v>이명웅</v>
      </c>
      <c r="D38" s="20" t="str">
        <f>[38]결승기록지!$E$11</f>
        <v>천안오성중</v>
      </c>
      <c r="E38" s="21" t="str">
        <f>[38]결승기록지!$F$11</f>
        <v>11:33.21</v>
      </c>
      <c r="F38" s="19" t="str">
        <f>[38]결승기록지!$C$12</f>
        <v>김소민</v>
      </c>
      <c r="G38" s="20" t="str">
        <f>[38]결승기록지!$E$12</f>
        <v>경기체육중</v>
      </c>
      <c r="H38" s="21" t="str">
        <f>[38]결승기록지!$F$12</f>
        <v>11:34.49</v>
      </c>
      <c r="I38" s="19" t="str">
        <f>[38]결승기록지!$C$13</f>
        <v>최서영</v>
      </c>
      <c r="J38" s="20" t="str">
        <f>[38]결승기록지!$E$13</f>
        <v>대전체육중</v>
      </c>
      <c r="K38" s="21" t="str">
        <f>[38]결승기록지!$F$13</f>
        <v>11:36.00</v>
      </c>
      <c r="L38" s="19" t="str">
        <f>[38]결승기록지!$C$14</f>
        <v>박은서</v>
      </c>
      <c r="M38" s="20" t="str">
        <f>[38]결승기록지!$E$14</f>
        <v>부원여자중</v>
      </c>
      <c r="N38" s="21" t="str">
        <f>[38]결승기록지!$F$14</f>
        <v>11:38.69</v>
      </c>
      <c r="O38" s="19" t="str">
        <f>[38]결승기록지!$C$15</f>
        <v>조승인</v>
      </c>
      <c r="P38" s="20" t="str">
        <f>[38]결승기록지!$E$15</f>
        <v>간석여자중</v>
      </c>
      <c r="Q38" s="21" t="str">
        <f>[38]결승기록지!$F$15</f>
        <v>12:59.37</v>
      </c>
      <c r="R38" s="19"/>
      <c r="S38" s="20"/>
      <c r="T38" s="21"/>
      <c r="U38" s="19"/>
      <c r="V38" s="20"/>
      <c r="W38" s="21"/>
      <c r="X38" s="19"/>
      <c r="Y38" s="20"/>
      <c r="Z38" s="21"/>
    </row>
    <row r="39" spans="1:26" s="26" customFormat="1" ht="13.5" customHeight="1">
      <c r="A39" s="62">
        <v>1</v>
      </c>
      <c r="B39" s="13" t="s">
        <v>15</v>
      </c>
      <c r="C39" s="19" t="str">
        <f>[39]결승기록지!$C$11</f>
        <v>김찬송</v>
      </c>
      <c r="D39" s="20" t="str">
        <f>[39]결승기록지!$E$11</f>
        <v>비아중</v>
      </c>
      <c r="E39" s="21" t="str">
        <f>[39]결승기록지!$F$11</f>
        <v>15.23</v>
      </c>
      <c r="F39" s="19"/>
      <c r="G39" s="20"/>
      <c r="H39" s="21"/>
      <c r="I39" s="19"/>
      <c r="J39" s="20"/>
      <c r="K39" s="21"/>
      <c r="L39" s="19"/>
      <c r="M39" s="20"/>
      <c r="N39" s="21"/>
      <c r="O39" s="19"/>
      <c r="P39" s="20"/>
      <c r="Q39" s="21"/>
      <c r="R39" s="19"/>
      <c r="S39" s="20"/>
      <c r="T39" s="21"/>
      <c r="U39" s="19"/>
      <c r="V39" s="20"/>
      <c r="W39" s="21"/>
      <c r="X39" s="19"/>
      <c r="Y39" s="20"/>
      <c r="Z39" s="21"/>
    </row>
    <row r="40" spans="1:26" s="26" customFormat="1" ht="13.5" customHeight="1">
      <c r="A40" s="62"/>
      <c r="B40" s="49" t="s">
        <v>14</v>
      </c>
      <c r="C40" s="60"/>
      <c r="D40" s="61">
        <f>[39]결승기록지!$G$8</f>
        <v>-0.7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50"/>
    </row>
    <row r="41" spans="1:26" s="26" customFormat="1" ht="6" customHeight="1">
      <c r="A41" s="62"/>
      <c r="B41" s="57"/>
      <c r="C41" s="70" t="s">
        <v>39</v>
      </c>
      <c r="D41" s="71"/>
      <c r="E41" s="71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3"/>
    </row>
    <row r="42" spans="1:26" s="26" customFormat="1" ht="13.5" customHeight="1">
      <c r="A42" s="62">
        <v>5</v>
      </c>
      <c r="B42" s="13" t="s">
        <v>17</v>
      </c>
      <c r="C42" s="19" t="str">
        <f>[40]멀리!$C$11</f>
        <v>허정인</v>
      </c>
      <c r="D42" s="20" t="str">
        <f>[40]멀리!$E$11</f>
        <v>광주체육중</v>
      </c>
      <c r="E42" s="21" t="str">
        <f>[40]멀리!$F$11</f>
        <v>5.22</v>
      </c>
      <c r="F42" s="19" t="str">
        <f>[40]멀리!$C$12</f>
        <v>장성이</v>
      </c>
      <c r="G42" s="20" t="str">
        <f>[40]멀리!$E$12</f>
        <v>북삼중</v>
      </c>
      <c r="H42" s="41" t="str">
        <f>[40]멀리!$F$12</f>
        <v>5.18</v>
      </c>
      <c r="I42" s="19" t="str">
        <f>[40]멀리!$C$13</f>
        <v>이서영</v>
      </c>
      <c r="J42" s="20" t="str">
        <f>[40]멀리!$E$13</f>
        <v>홍성여자중</v>
      </c>
      <c r="K42" s="41" t="str">
        <f>[40]멀리!$F$13</f>
        <v>5.12</v>
      </c>
      <c r="L42" s="19" t="str">
        <f>[40]멀리!$C$14</f>
        <v>장효빈</v>
      </c>
      <c r="M42" s="20" t="str">
        <f>[40]멀리!$E$14</f>
        <v>보은여자중</v>
      </c>
      <c r="N42" s="21" t="str">
        <f>[40]멀리!$F$14</f>
        <v>4.67</v>
      </c>
      <c r="O42" s="19"/>
      <c r="P42" s="20"/>
      <c r="Q42" s="41"/>
      <c r="R42" s="19"/>
      <c r="S42" s="20"/>
      <c r="T42" s="21"/>
      <c r="U42" s="19"/>
      <c r="V42" s="20"/>
      <c r="W42" s="21"/>
      <c r="X42" s="19"/>
      <c r="Y42" s="20"/>
      <c r="Z42" s="21"/>
    </row>
    <row r="43" spans="1:26" s="26" customFormat="1" ht="13.5" customHeight="1">
      <c r="A43" s="62"/>
      <c r="B43" s="12" t="s">
        <v>14</v>
      </c>
      <c r="C43" s="32"/>
      <c r="D43" s="42" t="str">
        <f>[40]멀리!$G$11</f>
        <v>0.2</v>
      </c>
      <c r="E43" s="43"/>
      <c r="F43" s="44"/>
      <c r="G43" s="42" t="str">
        <f>[40]멀리!$G$12</f>
        <v>0.0</v>
      </c>
      <c r="H43" s="45"/>
      <c r="I43" s="44"/>
      <c r="J43" s="42" t="str">
        <f>[40]멀리!$G$13</f>
        <v>0.3</v>
      </c>
      <c r="K43" s="43"/>
      <c r="L43" s="32"/>
      <c r="M43" s="42" t="str">
        <f>[40]멀리!$G$14</f>
        <v>0.0</v>
      </c>
      <c r="N43" s="43"/>
      <c r="O43" s="22"/>
      <c r="P43" s="42" t="str">
        <f>[40]멀리!$G$15</f>
        <v/>
      </c>
      <c r="Q43" s="43"/>
      <c r="R43" s="22"/>
      <c r="S43" s="42"/>
      <c r="T43" s="45"/>
      <c r="U43" s="46"/>
      <c r="V43" s="42"/>
      <c r="W43" s="45"/>
      <c r="X43" s="22"/>
      <c r="Y43" s="42"/>
      <c r="Z43" s="43"/>
    </row>
    <row r="44" spans="1:26" s="26" customFormat="1" ht="13.5" customHeight="1">
      <c r="A44" s="62">
        <v>4</v>
      </c>
      <c r="B44" s="13" t="s">
        <v>16</v>
      </c>
      <c r="C44" s="19" t="str">
        <f>[40]세단!$C$11</f>
        <v>장성이</v>
      </c>
      <c r="D44" s="20" t="str">
        <f>[40]세단!$E$11</f>
        <v>북삼중</v>
      </c>
      <c r="E44" s="21" t="str">
        <f>[40]세단!$F$11</f>
        <v>11.51</v>
      </c>
      <c r="F44" s="19" t="str">
        <f>[40]세단!$C$12</f>
        <v>이서영</v>
      </c>
      <c r="G44" s="20" t="str">
        <f>[40]세단!$E$12</f>
        <v>홍성여자중</v>
      </c>
      <c r="H44" s="21" t="str">
        <f>[40]세단!$F$12</f>
        <v>11.51</v>
      </c>
      <c r="I44" s="19" t="str">
        <f>[40]세단!$C$13</f>
        <v>박강빈</v>
      </c>
      <c r="J44" s="20" t="str">
        <f>[40]세단!$E$13</f>
        <v>광주체육중</v>
      </c>
      <c r="K44" s="21" t="str">
        <f>[40]세단!$F$13</f>
        <v>10.38</v>
      </c>
      <c r="L44" s="19"/>
      <c r="M44" s="20"/>
      <c r="N44" s="21"/>
      <c r="O44" s="19"/>
      <c r="P44" s="20"/>
      <c r="Q44" s="41"/>
      <c r="R44" s="19"/>
      <c r="S44" s="20"/>
      <c r="T44" s="21"/>
      <c r="U44" s="19"/>
      <c r="V44" s="20"/>
      <c r="W44" s="21"/>
      <c r="X44" s="19"/>
      <c r="Y44" s="20"/>
      <c r="Z44" s="21"/>
    </row>
    <row r="45" spans="1:26" s="26" customFormat="1" ht="13.5" customHeight="1">
      <c r="A45" s="62"/>
      <c r="B45" s="12" t="s">
        <v>14</v>
      </c>
      <c r="C45" s="32"/>
      <c r="D45" s="42" t="str">
        <f>[40]세단!$G$11</f>
        <v>-0.1</v>
      </c>
      <c r="E45" s="43"/>
      <c r="F45" s="32"/>
      <c r="G45" s="42" t="str">
        <f>[40]세단!$G$12</f>
        <v>0.5</v>
      </c>
      <c r="H45" s="43"/>
      <c r="I45" s="32"/>
      <c r="J45" s="42" t="str">
        <f>[40]세단!$G$13</f>
        <v>0.1</v>
      </c>
      <c r="K45" s="43"/>
      <c r="L45" s="32"/>
      <c r="M45" s="42"/>
      <c r="N45" s="43"/>
      <c r="O45" s="22"/>
      <c r="P45" s="42"/>
      <c r="Q45" s="43"/>
      <c r="R45" s="22"/>
      <c r="S45" s="42"/>
      <c r="T45" s="45"/>
      <c r="U45" s="46"/>
      <c r="V45" s="42"/>
      <c r="W45" s="45"/>
      <c r="X45" s="22"/>
      <c r="Y45" s="42"/>
      <c r="Z45" s="43"/>
    </row>
    <row r="46" spans="1:26" s="26" customFormat="1" ht="13.5" customHeight="1">
      <c r="A46" s="40">
        <v>3</v>
      </c>
      <c r="B46" s="51" t="s">
        <v>22</v>
      </c>
      <c r="C46" s="15" t="str">
        <f>[40]포환!$C$11</f>
        <v>박소진</v>
      </c>
      <c r="D46" s="16" t="str">
        <f>[40]포환!$E$11</f>
        <v>형곡중</v>
      </c>
      <c r="E46" s="17" t="str">
        <f>[40]포환!$F$11</f>
        <v>14.03</v>
      </c>
      <c r="F46" s="15" t="str">
        <f>[40]포환!$C$12</f>
        <v>김미나</v>
      </c>
      <c r="G46" s="16" t="str">
        <f>[40]포환!$E$12</f>
        <v>경기체육중</v>
      </c>
      <c r="H46" s="17" t="str">
        <f>[40]포환!$F$12</f>
        <v>13.51</v>
      </c>
      <c r="I46" s="15" t="str">
        <f>[40]포환!$C$13</f>
        <v>하지영</v>
      </c>
      <c r="J46" s="16" t="str">
        <f>[40]포환!$E$13</f>
        <v>광주체육중</v>
      </c>
      <c r="K46" s="17" t="str">
        <f>[40]포환!$F$13</f>
        <v>11.81</v>
      </c>
      <c r="L46" s="15" t="str">
        <f>[40]포환!$C$14</f>
        <v>김지영</v>
      </c>
      <c r="M46" s="16" t="str">
        <f>[40]포환!$E$14</f>
        <v>장항중</v>
      </c>
      <c r="N46" s="17" t="str">
        <f>[40]포환!$F$14</f>
        <v>9.17</v>
      </c>
      <c r="O46" s="15"/>
      <c r="P46" s="16"/>
      <c r="Q46" s="17"/>
      <c r="R46" s="15"/>
      <c r="S46" s="16"/>
      <c r="T46" s="37"/>
      <c r="U46" s="15"/>
      <c r="V46" s="16"/>
      <c r="W46" s="37"/>
      <c r="X46" s="15"/>
      <c r="Y46" s="16"/>
      <c r="Z46" s="37"/>
    </row>
    <row r="47" spans="1:26" s="26" customFormat="1" ht="13.5" customHeight="1">
      <c r="A47" s="40">
        <v>1</v>
      </c>
      <c r="B47" s="14" t="s">
        <v>36</v>
      </c>
      <c r="C47" s="15" t="str">
        <f>[40]원반!$C$11</f>
        <v>곽시현</v>
      </c>
      <c r="D47" s="16" t="str">
        <f>[40]원반!$E$11</f>
        <v>경기체육중</v>
      </c>
      <c r="E47" s="17" t="str">
        <f>[40]원반!$F$11</f>
        <v>32.57</v>
      </c>
      <c r="F47" s="15" t="str">
        <f>[40]원반!$C$12</f>
        <v>김미나</v>
      </c>
      <c r="G47" s="16" t="str">
        <f>[40]원반!$E$12</f>
        <v>경기체육중</v>
      </c>
      <c r="H47" s="17" t="str">
        <f>[40]원반!$F$12</f>
        <v>28.37</v>
      </c>
      <c r="I47" s="15" t="str">
        <f>[40]원반!$C$13</f>
        <v>김지수</v>
      </c>
      <c r="J47" s="16" t="str">
        <f>[40]원반!$E$13</f>
        <v>대구체육중</v>
      </c>
      <c r="K47" s="17" t="str">
        <f>[40]원반!$F$13</f>
        <v>20.41</v>
      </c>
      <c r="L47" s="15"/>
      <c r="M47" s="16"/>
      <c r="N47" s="17"/>
      <c r="O47" s="15"/>
      <c r="P47" s="16"/>
      <c r="Q47" s="17"/>
      <c r="R47" s="15"/>
      <c r="S47" s="16"/>
      <c r="T47" s="37"/>
      <c r="U47" s="15"/>
      <c r="V47" s="16"/>
      <c r="W47" s="37"/>
      <c r="X47" s="15"/>
      <c r="Y47" s="16"/>
      <c r="Z47" s="37"/>
    </row>
    <row r="48" spans="1:26" s="26" customFormat="1" ht="13.5" customHeight="1">
      <c r="A48" s="40">
        <v>5</v>
      </c>
      <c r="B48" s="14" t="s">
        <v>30</v>
      </c>
      <c r="C48" s="15" t="str">
        <f>[40]창!$C$11</f>
        <v>양아름</v>
      </c>
      <c r="D48" s="16" t="str">
        <f>[40]창!$E$11</f>
        <v>익산지원중</v>
      </c>
      <c r="E48" s="17" t="str">
        <f>[40]창!$F$11</f>
        <v>44.59</v>
      </c>
      <c r="F48" s="15" t="str">
        <f>[40]창!$C$12</f>
        <v>송채은</v>
      </c>
      <c r="G48" s="16" t="str">
        <f>[40]창!$E$12</f>
        <v>서생중</v>
      </c>
      <c r="H48" s="17" t="str">
        <f>[40]창!$F$12</f>
        <v>44.53</v>
      </c>
      <c r="I48" s="15" t="str">
        <f>[40]창!$C$13</f>
        <v>김지안</v>
      </c>
      <c r="J48" s="16" t="str">
        <f>[40]창!$E$13</f>
        <v>광주체육중</v>
      </c>
      <c r="K48" s="17" t="str">
        <f>[40]창!$F$13</f>
        <v>44.09</v>
      </c>
      <c r="L48" s="15" t="str">
        <f>[40]창!$C$14</f>
        <v>장예영</v>
      </c>
      <c r="M48" s="16" t="str">
        <f>[40]창!$E$14</f>
        <v>조치원여자중</v>
      </c>
      <c r="N48" s="17" t="str">
        <f>[40]창!$F$14</f>
        <v>42.63</v>
      </c>
      <c r="O48" s="15" t="str">
        <f>[40]창!$C$15</f>
        <v>김지영</v>
      </c>
      <c r="P48" s="16" t="str">
        <f>[40]창!$E$15</f>
        <v>장항중</v>
      </c>
      <c r="Q48" s="17" t="str">
        <f>[40]창!$F$15</f>
        <v>42.09</v>
      </c>
      <c r="R48" s="15" t="str">
        <f>[40]창!$C$16</f>
        <v>김하은</v>
      </c>
      <c r="S48" s="16" t="str">
        <f>[40]창!$E$16</f>
        <v>경기체육중</v>
      </c>
      <c r="T48" s="37" t="str">
        <f>[40]창!$F$16</f>
        <v>40.17</v>
      </c>
      <c r="U48" s="15"/>
      <c r="V48" s="16"/>
      <c r="W48" s="37"/>
      <c r="X48" s="15"/>
      <c r="Y48" s="16"/>
      <c r="Z48" s="37"/>
    </row>
    <row r="49" spans="1:26" s="26" customFormat="1" ht="13.5" customHeight="1">
      <c r="A49" s="33"/>
      <c r="B49" s="18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s="9" customFormat="1" ht="14.25" customHeight="1">
      <c r="A50" s="36"/>
      <c r="B50" s="11" t="s">
        <v>24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>
      <c r="A51" s="36"/>
    </row>
    <row r="52" spans="1:26">
      <c r="A52" s="36"/>
    </row>
  </sheetData>
  <mergeCells count="16">
    <mergeCell ref="A39:A41"/>
    <mergeCell ref="C41:E41"/>
    <mergeCell ref="A44:A45"/>
    <mergeCell ref="B27:C27"/>
    <mergeCell ref="F27:S27"/>
    <mergeCell ref="A31:A32"/>
    <mergeCell ref="A33:A34"/>
    <mergeCell ref="A42:A43"/>
    <mergeCell ref="A15:A16"/>
    <mergeCell ref="A21:A22"/>
    <mergeCell ref="E2:T2"/>
    <mergeCell ref="B3:C3"/>
    <mergeCell ref="F3:S3"/>
    <mergeCell ref="A7:A8"/>
    <mergeCell ref="A9:A10"/>
    <mergeCell ref="A19:A20"/>
  </mergeCells>
  <phoneticPr fontId="2" type="noConversion"/>
  <pageMargins left="0.35433070866141736" right="0" top="0" bottom="0" header="0" footer="0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zoomScale="124" zoomScaleSheetLayoutView="124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55.5" customHeight="1" thickBot="1">
      <c r="A2" s="34"/>
      <c r="B2" s="10"/>
      <c r="C2" s="10"/>
      <c r="D2" s="10"/>
      <c r="E2" s="63" t="s">
        <v>25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21</v>
      </c>
      <c r="V2" s="31"/>
      <c r="W2" s="31"/>
      <c r="X2" s="31"/>
      <c r="Y2" s="31"/>
      <c r="Z2" s="31"/>
    </row>
    <row r="3" spans="1:26" s="9" customFormat="1" ht="14.25" thickTop="1">
      <c r="A3" s="35"/>
      <c r="B3" s="65" t="s">
        <v>45</v>
      </c>
      <c r="C3" s="65"/>
      <c r="D3" s="10"/>
      <c r="E3" s="10"/>
      <c r="F3" s="66" t="s">
        <v>26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7</v>
      </c>
      <c r="C5" s="2"/>
      <c r="D5" s="3" t="s">
        <v>8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</v>
      </c>
      <c r="N5" s="4"/>
      <c r="O5" s="2"/>
      <c r="P5" s="3" t="s">
        <v>2</v>
      </c>
      <c r="Q5" s="4"/>
      <c r="R5" s="2"/>
      <c r="S5" s="3" t="s">
        <v>3</v>
      </c>
      <c r="T5" s="4"/>
      <c r="U5" s="2"/>
      <c r="V5" s="3" t="s">
        <v>4</v>
      </c>
      <c r="W5" s="4"/>
      <c r="X5" s="2"/>
      <c r="Y5" s="3" t="s">
        <v>9</v>
      </c>
      <c r="Z5" s="4"/>
    </row>
    <row r="6" spans="1:26" ht="14.25" thickBot="1">
      <c r="A6" s="36"/>
      <c r="B6" s="6" t="s">
        <v>12</v>
      </c>
      <c r="C6" s="5" t="s">
        <v>5</v>
      </c>
      <c r="D6" s="5" t="s">
        <v>10</v>
      </c>
      <c r="E6" s="5" t="s">
        <v>6</v>
      </c>
      <c r="F6" s="5" t="s">
        <v>5</v>
      </c>
      <c r="G6" s="5" t="s">
        <v>10</v>
      </c>
      <c r="H6" s="5" t="s">
        <v>6</v>
      </c>
      <c r="I6" s="5" t="s">
        <v>5</v>
      </c>
      <c r="J6" s="5" t="s">
        <v>10</v>
      </c>
      <c r="K6" s="5" t="s">
        <v>6</v>
      </c>
      <c r="L6" s="5" t="s">
        <v>5</v>
      </c>
      <c r="M6" s="5" t="s">
        <v>10</v>
      </c>
      <c r="N6" s="5" t="s">
        <v>6</v>
      </c>
      <c r="O6" s="5" t="s">
        <v>5</v>
      </c>
      <c r="P6" s="5" t="s">
        <v>10</v>
      </c>
      <c r="Q6" s="5" t="s">
        <v>6</v>
      </c>
      <c r="R6" s="5" t="s">
        <v>5</v>
      </c>
      <c r="S6" s="5" t="s">
        <v>10</v>
      </c>
      <c r="T6" s="5" t="s">
        <v>6</v>
      </c>
      <c r="U6" s="5" t="s">
        <v>5</v>
      </c>
      <c r="V6" s="5" t="s">
        <v>10</v>
      </c>
      <c r="W6" s="5" t="s">
        <v>6</v>
      </c>
      <c r="X6" s="5" t="s">
        <v>5</v>
      </c>
      <c r="Y6" s="5" t="s">
        <v>10</v>
      </c>
      <c r="Z6" s="5" t="s">
        <v>6</v>
      </c>
    </row>
    <row r="7" spans="1:26" s="26" customFormat="1" ht="13.5" customHeight="1" thickTop="1">
      <c r="A7" s="62">
        <v>4</v>
      </c>
      <c r="B7" s="13" t="s">
        <v>43</v>
      </c>
      <c r="C7" s="19"/>
      <c r="D7" s="20" t="str">
        <f>[41]결승기록지!$E$11</f>
        <v>월촌중</v>
      </c>
      <c r="E7" s="21" t="str">
        <f>[41]결승기록지!$F$11</f>
        <v>44.27</v>
      </c>
      <c r="F7" s="19"/>
      <c r="G7" s="20" t="str">
        <f>[41]결승기록지!$E$12</f>
        <v>경기석우중</v>
      </c>
      <c r="H7" s="21" t="str">
        <f>[41]결승기록지!$F$12</f>
        <v>44.78</v>
      </c>
      <c r="I7" s="19"/>
      <c r="J7" s="20" t="str">
        <f>[41]결승기록지!$E$13</f>
        <v>거제중앙중</v>
      </c>
      <c r="K7" s="21" t="str">
        <f>[41]결승기록지!$F$13</f>
        <v>45.66</v>
      </c>
      <c r="L7" s="19"/>
      <c r="M7" s="20" t="str">
        <f>[41]결승기록지!$E$14</f>
        <v>인천남중</v>
      </c>
      <c r="N7" s="21" t="str">
        <f>[41]결승기록지!$F$14</f>
        <v>45.67</v>
      </c>
      <c r="O7" s="19"/>
      <c r="P7" s="20" t="str">
        <f>[41]결승기록지!$E$15</f>
        <v>대전구봉중</v>
      </c>
      <c r="Q7" s="21" t="str">
        <f>[41]결승기록지!$F$15</f>
        <v>46.01</v>
      </c>
      <c r="R7" s="19"/>
      <c r="S7" s="20" t="str">
        <f>[41]결승기록지!$E$16</f>
        <v>울산중</v>
      </c>
      <c r="T7" s="21" t="str">
        <f>[41]결승기록지!$F$16</f>
        <v>47.35</v>
      </c>
      <c r="U7" s="19"/>
      <c r="V7" s="20" t="str">
        <f>[41]결승기록지!$E$17</f>
        <v>부산대청중</v>
      </c>
      <c r="W7" s="21" t="str">
        <f>[41]결승기록지!$F$17</f>
        <v>51.02</v>
      </c>
      <c r="X7" s="19"/>
      <c r="Y7" s="20" t="str">
        <f>[41]결승기록지!$E$18</f>
        <v>충주중</v>
      </c>
      <c r="Z7" s="21" t="str">
        <f>[41]결승기록지!$F$18</f>
        <v>51.36</v>
      </c>
    </row>
    <row r="8" spans="1:26" s="26" customFormat="1" ht="13.5" customHeight="1">
      <c r="A8" s="62"/>
      <c r="B8" s="12"/>
      <c r="C8" s="72" t="str">
        <f>[41]결승기록지!$C$11</f>
        <v>주영찬 최현수 송병찬 이종원</v>
      </c>
      <c r="D8" s="73"/>
      <c r="E8" s="74"/>
      <c r="F8" s="72" t="str">
        <f>[41]결승기록지!$C$12</f>
        <v>김도혁 차민오 손호영 이지훈</v>
      </c>
      <c r="G8" s="73"/>
      <c r="H8" s="74"/>
      <c r="I8" s="72" t="str">
        <f>[41]결승기록지!$C$13</f>
        <v xml:space="preserve">황서준 윤석준 김민제 황의찬 </v>
      </c>
      <c r="J8" s="73"/>
      <c r="K8" s="74"/>
      <c r="L8" s="72" t="str">
        <f>[41]결승기록지!$C$14</f>
        <v>김민우 이영민 김승우 김현</v>
      </c>
      <c r="M8" s="73"/>
      <c r="N8" s="74"/>
      <c r="O8" s="72" t="str">
        <f>[41]결승기록지!$C$15</f>
        <v>최희태 고인성 노준명 김선구</v>
      </c>
      <c r="P8" s="73"/>
      <c r="Q8" s="74"/>
      <c r="R8" s="72" t="str">
        <f>[41]결승기록지!$C$16</f>
        <v>박희재 윤인재 조찬호 설상우</v>
      </c>
      <c r="S8" s="73"/>
      <c r="T8" s="74"/>
      <c r="U8" s="72" t="str">
        <f>[41]결승기록지!$C$17</f>
        <v>안성준 황진서 정준교 안지원</v>
      </c>
      <c r="V8" s="73"/>
      <c r="W8" s="74"/>
      <c r="X8" s="72" t="str">
        <f>[41]결승기록지!$C$18</f>
        <v>주현우 유선호 정용진 김주현</v>
      </c>
      <c r="Y8" s="73"/>
      <c r="Z8" s="74"/>
    </row>
    <row r="9" spans="1:26" s="26" customFormat="1" ht="13.5" customHeight="1">
      <c r="A9" s="62">
        <v>5</v>
      </c>
      <c r="B9" s="13" t="s">
        <v>44</v>
      </c>
      <c r="C9" s="19"/>
      <c r="D9" s="20" t="str">
        <f>[42]결승기록지!$E$11</f>
        <v>양정중</v>
      </c>
      <c r="E9" s="21" t="str">
        <f>[42]결승기록지!$F$11</f>
        <v>3:35.21</v>
      </c>
      <c r="F9" s="19"/>
      <c r="G9" s="20" t="str">
        <f>[42]결승기록지!$E$12</f>
        <v>인천남중</v>
      </c>
      <c r="H9" s="21" t="str">
        <f>[42]결승기록지!$F$12</f>
        <v>3:37.88</v>
      </c>
      <c r="I9" s="19"/>
      <c r="J9" s="20" t="str">
        <f>[42]결승기록지!$E$13</f>
        <v>거제중앙중</v>
      </c>
      <c r="K9" s="21" t="str">
        <f>[42]결승기록지!$F$13</f>
        <v>3:43.59</v>
      </c>
      <c r="L9" s="19"/>
      <c r="M9" s="20" t="str">
        <f>[42]결승기록지!$E$14</f>
        <v>대전구봉중</v>
      </c>
      <c r="N9" s="21" t="str">
        <f>[42]결승기록지!$F$14</f>
        <v>3:47.56</v>
      </c>
      <c r="O9" s="19"/>
      <c r="P9" s="20" t="str">
        <f>[42]결승기록지!$E$15</f>
        <v>성보중</v>
      </c>
      <c r="Q9" s="21" t="str">
        <f>[42]결승기록지!$F$15</f>
        <v>3:52.94</v>
      </c>
      <c r="R9" s="19"/>
      <c r="S9" s="20" t="str">
        <f>[42]결승기록지!$E$16</f>
        <v>양양중</v>
      </c>
      <c r="T9" s="21" t="str">
        <f>[42]결승기록지!$F$16</f>
        <v>3:53.89</v>
      </c>
      <c r="U9" s="19"/>
      <c r="V9" s="20" t="str">
        <f>[42]결승기록지!$E$17</f>
        <v>부산대청중</v>
      </c>
      <c r="W9" s="21" t="str">
        <f>[42]결승기록지!$F$17</f>
        <v>4:06.98</v>
      </c>
      <c r="X9" s="19"/>
      <c r="Y9" s="20"/>
      <c r="Z9" s="21"/>
    </row>
    <row r="10" spans="1:26" s="26" customFormat="1" ht="13.5" customHeight="1">
      <c r="A10" s="62"/>
      <c r="B10" s="12"/>
      <c r="C10" s="72" t="str">
        <f>[42]결승기록지!$C$11</f>
        <v>정진우 윤지수 김용빈 김지환</v>
      </c>
      <c r="D10" s="73"/>
      <c r="E10" s="74"/>
      <c r="F10" s="72" t="str">
        <f>[42]결승기록지!$C$12</f>
        <v>김승우 이영민 김민우 김현</v>
      </c>
      <c r="G10" s="73"/>
      <c r="H10" s="74"/>
      <c r="I10" s="72" t="str">
        <f>[42]결승기록지!$C$13</f>
        <v>황서준 윤석준 김민제 황의찬</v>
      </c>
      <c r="J10" s="73"/>
      <c r="K10" s="74"/>
      <c r="L10" s="72" t="str">
        <f>[42]결승기록지!$C$14</f>
        <v>고인성 최희태 노준명 김선구</v>
      </c>
      <c r="M10" s="73"/>
      <c r="N10" s="74"/>
      <c r="O10" s="72" t="str">
        <f>[42]결승기록지!$C$15</f>
        <v>한지상 오준서 이영욱 이민찬</v>
      </c>
      <c r="P10" s="73"/>
      <c r="Q10" s="74"/>
      <c r="R10" s="72" t="str">
        <f>[42]결승기록지!$C$16</f>
        <v xml:space="preserve">천우성 정한욱 김성욱 강재성  </v>
      </c>
      <c r="S10" s="73"/>
      <c r="T10" s="74"/>
      <c r="U10" s="72" t="str">
        <f>[42]결승기록지!$C$17</f>
        <v>정준교 황진서 김민우 안지원</v>
      </c>
      <c r="V10" s="73"/>
      <c r="W10" s="74"/>
      <c r="X10" s="72"/>
      <c r="Y10" s="73"/>
      <c r="Z10" s="74"/>
    </row>
    <row r="11" spans="1:26" s="26" customFormat="1" ht="7.5" customHeight="1">
      <c r="A11" s="40"/>
      <c r="B11" s="1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9" customFormat="1">
      <c r="A12" s="47"/>
      <c r="B12" s="65" t="s">
        <v>46</v>
      </c>
      <c r="C12" s="65"/>
      <c r="D12" s="10"/>
      <c r="E12" s="10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10"/>
      <c r="U12" s="10"/>
      <c r="V12" s="10"/>
      <c r="W12" s="10"/>
      <c r="X12" s="10"/>
      <c r="Y12" s="10"/>
      <c r="Z12" s="10"/>
    </row>
    <row r="13" spans="1:26" ht="9.75" customHeight="1">
      <c r="A13" s="4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B14" s="7" t="s">
        <v>7</v>
      </c>
      <c r="C14" s="2"/>
      <c r="D14" s="3" t="s">
        <v>8</v>
      </c>
      <c r="E14" s="4"/>
      <c r="F14" s="2"/>
      <c r="G14" s="3" t="s">
        <v>11</v>
      </c>
      <c r="H14" s="4"/>
      <c r="I14" s="2"/>
      <c r="J14" s="3" t="s">
        <v>0</v>
      </c>
      <c r="K14" s="4"/>
      <c r="L14" s="2"/>
      <c r="M14" s="3" t="s">
        <v>1</v>
      </c>
      <c r="N14" s="4"/>
      <c r="O14" s="2"/>
      <c r="P14" s="3" t="s">
        <v>2</v>
      </c>
      <c r="Q14" s="4"/>
      <c r="R14" s="2"/>
      <c r="S14" s="3" t="s">
        <v>3</v>
      </c>
      <c r="T14" s="4"/>
      <c r="U14" s="2"/>
      <c r="V14" s="3" t="s">
        <v>4</v>
      </c>
      <c r="W14" s="4"/>
      <c r="X14" s="2"/>
      <c r="Y14" s="3" t="s">
        <v>9</v>
      </c>
      <c r="Z14" s="4"/>
    </row>
    <row r="15" spans="1:26" ht="14.25" thickBot="1">
      <c r="A15" s="36"/>
      <c r="B15" s="6" t="s">
        <v>12</v>
      </c>
      <c r="C15" s="5" t="s">
        <v>5</v>
      </c>
      <c r="D15" s="5" t="s">
        <v>10</v>
      </c>
      <c r="E15" s="5" t="s">
        <v>6</v>
      </c>
      <c r="F15" s="5" t="s">
        <v>5</v>
      </c>
      <c r="G15" s="5" t="s">
        <v>10</v>
      </c>
      <c r="H15" s="5" t="s">
        <v>6</v>
      </c>
      <c r="I15" s="5" t="s">
        <v>5</v>
      </c>
      <c r="J15" s="5" t="s">
        <v>10</v>
      </c>
      <c r="K15" s="5" t="s">
        <v>6</v>
      </c>
      <c r="L15" s="5" t="s">
        <v>5</v>
      </c>
      <c r="M15" s="5" t="s">
        <v>10</v>
      </c>
      <c r="N15" s="5" t="s">
        <v>6</v>
      </c>
      <c r="O15" s="5" t="s">
        <v>5</v>
      </c>
      <c r="P15" s="5" t="s">
        <v>10</v>
      </c>
      <c r="Q15" s="5" t="s">
        <v>6</v>
      </c>
      <c r="R15" s="5" t="s">
        <v>5</v>
      </c>
      <c r="S15" s="5" t="s">
        <v>10</v>
      </c>
      <c r="T15" s="5" t="s">
        <v>6</v>
      </c>
      <c r="U15" s="5" t="s">
        <v>5</v>
      </c>
      <c r="V15" s="5" t="s">
        <v>10</v>
      </c>
      <c r="W15" s="5" t="s">
        <v>6</v>
      </c>
      <c r="X15" s="5" t="s">
        <v>5</v>
      </c>
      <c r="Y15" s="5" t="s">
        <v>10</v>
      </c>
      <c r="Z15" s="5" t="s">
        <v>6</v>
      </c>
    </row>
    <row r="16" spans="1:26" s="26" customFormat="1" ht="13.5" customHeight="1" thickTop="1">
      <c r="A16" s="62">
        <v>4</v>
      </c>
      <c r="B16" s="13" t="s">
        <v>43</v>
      </c>
      <c r="C16" s="19"/>
      <c r="D16" s="20" t="str">
        <f>[43]결승기록지!$E$11</f>
        <v>북삼중</v>
      </c>
      <c r="E16" s="21" t="str">
        <f>[43]결승기록지!$F$11</f>
        <v>51.22</v>
      </c>
      <c r="F16" s="19"/>
      <c r="G16" s="20" t="str">
        <f>[43]결승기록지!$E$12</f>
        <v>경기문산수억중</v>
      </c>
      <c r="H16" s="21" t="str">
        <f>[43]결승기록지!$F$12</f>
        <v>52.29</v>
      </c>
      <c r="I16" s="19"/>
      <c r="J16" s="20"/>
      <c r="K16" s="21"/>
      <c r="L16" s="19"/>
      <c r="M16" s="20"/>
      <c r="N16" s="21"/>
      <c r="O16" s="19"/>
      <c r="P16" s="20"/>
      <c r="Q16" s="21"/>
      <c r="R16" s="19"/>
      <c r="S16" s="20"/>
      <c r="T16" s="21"/>
      <c r="U16" s="19"/>
      <c r="V16" s="20"/>
      <c r="W16" s="21"/>
      <c r="X16" s="19"/>
      <c r="Y16" s="20"/>
      <c r="Z16" s="21"/>
    </row>
    <row r="17" spans="1:26" s="26" customFormat="1" ht="13.5" customHeight="1">
      <c r="A17" s="62"/>
      <c r="B17" s="12"/>
      <c r="C17" s="72" t="str">
        <f>[43]결승기록지!$C$11</f>
        <v>조은서 장성이 최윤채 김수지</v>
      </c>
      <c r="D17" s="73"/>
      <c r="E17" s="74"/>
      <c r="F17" s="72" t="str">
        <f>[43]결승기록지!$C$12</f>
        <v>정신비 강윤지 이소현 윤주희</v>
      </c>
      <c r="G17" s="73"/>
      <c r="H17" s="74"/>
      <c r="I17" s="72"/>
      <c r="J17" s="73"/>
      <c r="K17" s="74"/>
      <c r="L17" s="72"/>
      <c r="M17" s="73"/>
      <c r="N17" s="74"/>
      <c r="O17" s="72"/>
      <c r="P17" s="73"/>
      <c r="Q17" s="74"/>
      <c r="R17" s="72"/>
      <c r="S17" s="73"/>
      <c r="T17" s="74"/>
      <c r="U17" s="72"/>
      <c r="V17" s="73"/>
      <c r="W17" s="74"/>
      <c r="X17" s="72"/>
      <c r="Y17" s="73"/>
      <c r="Z17" s="74"/>
    </row>
    <row r="18" spans="1:26" s="26" customFormat="1" ht="13.5" customHeight="1">
      <c r="A18" s="62">
        <v>5</v>
      </c>
      <c r="B18" s="13" t="s">
        <v>44</v>
      </c>
      <c r="C18" s="19"/>
      <c r="D18" s="20" t="str">
        <f>[44]결승기록지!$E$11</f>
        <v>천안오성중</v>
      </c>
      <c r="E18" s="21" t="str">
        <f>[44]결승기록지!$F$11</f>
        <v>4:11.68</v>
      </c>
      <c r="F18" s="19"/>
      <c r="G18" s="20" t="str">
        <f>[44]결승기록지!$E$12</f>
        <v>경북성남여자중</v>
      </c>
      <c r="H18" s="21" t="str">
        <f>[44]결승기록지!$F$12</f>
        <v>4:22.50</v>
      </c>
      <c r="I18" s="19"/>
      <c r="J18" s="20" t="str">
        <f>[44]결승기록지!$E$13</f>
        <v>월촌중</v>
      </c>
      <c r="K18" s="21" t="str">
        <f>[44]결승기록지!$F$13</f>
        <v>4:25.78</v>
      </c>
      <c r="L18" s="19"/>
      <c r="M18" s="20" t="str">
        <f>[44]결승기록지!$E$14</f>
        <v>광주체육중</v>
      </c>
      <c r="N18" s="21" t="str">
        <f>[44]결승기록지!$F$14</f>
        <v>4:37.32</v>
      </c>
      <c r="O18" s="19"/>
      <c r="P18" s="20"/>
      <c r="Q18" s="21"/>
      <c r="R18" s="19"/>
      <c r="S18" s="20"/>
      <c r="T18" s="21"/>
      <c r="U18" s="19"/>
      <c r="V18" s="20"/>
      <c r="W18" s="21"/>
      <c r="X18" s="19"/>
      <c r="Y18" s="20"/>
      <c r="Z18" s="21"/>
    </row>
    <row r="19" spans="1:26" s="26" customFormat="1" ht="13.5" customHeight="1">
      <c r="A19" s="62"/>
      <c r="B19" s="12"/>
      <c r="C19" s="72" t="str">
        <f>[44]결승기록지!$C$11</f>
        <v>김민정 홍해인 홍진주 이명웅</v>
      </c>
      <c r="D19" s="73"/>
      <c r="E19" s="74"/>
      <c r="F19" s="72" t="str">
        <f>[44]결승기록지!$C$12</f>
        <v>안희연 심정순 하나름 김은영</v>
      </c>
      <c r="G19" s="73"/>
      <c r="H19" s="74"/>
      <c r="I19" s="72" t="str">
        <f>[44]결승기록지!$C$13</f>
        <v xml:space="preserve">김유진 강수연 김가영 김민지 </v>
      </c>
      <c r="J19" s="73"/>
      <c r="K19" s="74"/>
      <c r="L19" s="72" t="str">
        <f>[44]결승기록지!$C$14</f>
        <v xml:space="preserve">강하은 김다은 정소윤 이정은 </v>
      </c>
      <c r="M19" s="73"/>
      <c r="N19" s="74"/>
      <c r="O19" s="72"/>
      <c r="P19" s="73"/>
      <c r="Q19" s="74"/>
      <c r="R19" s="72"/>
      <c r="S19" s="73"/>
      <c r="T19" s="74"/>
      <c r="U19" s="72"/>
      <c r="V19" s="73"/>
      <c r="W19" s="74"/>
      <c r="X19" s="72"/>
      <c r="Y19" s="73"/>
      <c r="Z19" s="74"/>
    </row>
    <row r="20" spans="1:26" s="26" customFormat="1" ht="13.5" customHeight="1">
      <c r="A20" s="33"/>
      <c r="B20" s="1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s="9" customFormat="1" ht="14.25" customHeight="1">
      <c r="A21" s="36"/>
      <c r="B21" s="11" t="s">
        <v>24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>
      <c r="A22" s="36"/>
    </row>
    <row r="23" spans="1:26">
      <c r="A23" s="36"/>
    </row>
  </sheetData>
  <mergeCells count="41">
    <mergeCell ref="E2:T2"/>
    <mergeCell ref="B3:C3"/>
    <mergeCell ref="F3:S3"/>
    <mergeCell ref="A7:A8"/>
    <mergeCell ref="C8:E8"/>
    <mergeCell ref="F8:H8"/>
    <mergeCell ref="I8:K8"/>
    <mergeCell ref="L8:N8"/>
    <mergeCell ref="A9:A10"/>
    <mergeCell ref="C10:E10"/>
    <mergeCell ref="F10:H10"/>
    <mergeCell ref="I10:K10"/>
    <mergeCell ref="L10:N10"/>
    <mergeCell ref="U10:W10"/>
    <mergeCell ref="X10:Z10"/>
    <mergeCell ref="B12:C12"/>
    <mergeCell ref="F12:S12"/>
    <mergeCell ref="R8:T8"/>
    <mergeCell ref="U8:W8"/>
    <mergeCell ref="X8:Z8"/>
    <mergeCell ref="O10:Q10"/>
    <mergeCell ref="R10:T10"/>
    <mergeCell ref="O8:Q8"/>
    <mergeCell ref="A16:A17"/>
    <mergeCell ref="C17:E17"/>
    <mergeCell ref="F17:H17"/>
    <mergeCell ref="I17:K17"/>
    <mergeCell ref="L17:N17"/>
    <mergeCell ref="A18:A19"/>
    <mergeCell ref="C19:E19"/>
    <mergeCell ref="F19:H19"/>
    <mergeCell ref="I19:K19"/>
    <mergeCell ref="L19:N19"/>
    <mergeCell ref="R19:T19"/>
    <mergeCell ref="U19:W19"/>
    <mergeCell ref="X19:Z19"/>
    <mergeCell ref="O17:Q17"/>
    <mergeCell ref="R17:T17"/>
    <mergeCell ref="U17:W17"/>
    <mergeCell ref="X17:Z17"/>
    <mergeCell ref="O19:Q19"/>
  </mergeCells>
  <phoneticPr fontId="2" type="noConversion"/>
  <pageMargins left="0.35" right="0" top="0" bottom="0" header="0" footer="0"/>
  <pageSetup paperSize="9" scale="9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3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34"/>
    </row>
    <row r="2" spans="1:29" s="9" customFormat="1" ht="55.5" customHeight="1" thickBot="1">
      <c r="A2" s="34"/>
      <c r="B2" s="10"/>
      <c r="C2" s="10"/>
      <c r="D2" s="10"/>
      <c r="E2" s="63" t="s">
        <v>48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50</v>
      </c>
      <c r="V2" s="31"/>
      <c r="W2" s="31"/>
      <c r="X2" s="31"/>
      <c r="Y2" s="31"/>
      <c r="Z2" s="31"/>
    </row>
    <row r="3" spans="1:29" s="9" customFormat="1" ht="14.25" thickTop="1">
      <c r="A3" s="35"/>
      <c r="B3" s="65" t="s">
        <v>51</v>
      </c>
      <c r="C3" s="65"/>
      <c r="D3" s="10"/>
      <c r="E3" s="10"/>
      <c r="F3" s="66" t="s">
        <v>52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7</v>
      </c>
      <c r="C5" s="2"/>
      <c r="D5" s="3" t="s">
        <v>53</v>
      </c>
      <c r="E5" s="4"/>
      <c r="F5" s="2"/>
      <c r="G5" s="3" t="s">
        <v>11</v>
      </c>
      <c r="H5" s="4"/>
      <c r="I5" s="2"/>
      <c r="J5" s="3" t="s">
        <v>0</v>
      </c>
      <c r="K5" s="4"/>
      <c r="L5" s="2"/>
      <c r="M5" s="3" t="s">
        <v>1</v>
      </c>
      <c r="N5" s="4"/>
      <c r="O5" s="2"/>
      <c r="P5" s="3" t="s">
        <v>2</v>
      </c>
      <c r="Q5" s="4"/>
      <c r="R5" s="2"/>
      <c r="S5" s="3" t="s">
        <v>3</v>
      </c>
      <c r="T5" s="4"/>
      <c r="U5" s="2"/>
      <c r="V5" s="3" t="s">
        <v>4</v>
      </c>
      <c r="W5" s="4"/>
      <c r="X5" s="2"/>
      <c r="Y5" s="3" t="s">
        <v>9</v>
      </c>
      <c r="Z5" s="4"/>
    </row>
    <row r="6" spans="1:29" ht="14.25" thickBot="1">
      <c r="A6" s="36"/>
      <c r="B6" s="6" t="s">
        <v>54</v>
      </c>
      <c r="C6" s="5" t="s">
        <v>5</v>
      </c>
      <c r="D6" s="5" t="s">
        <v>10</v>
      </c>
      <c r="E6" s="5" t="s">
        <v>6</v>
      </c>
      <c r="F6" s="5" t="s">
        <v>5</v>
      </c>
      <c r="G6" s="5" t="s">
        <v>10</v>
      </c>
      <c r="H6" s="5" t="s">
        <v>6</v>
      </c>
      <c r="I6" s="5" t="s">
        <v>5</v>
      </c>
      <c r="J6" s="5" t="s">
        <v>10</v>
      </c>
      <c r="K6" s="5" t="s">
        <v>6</v>
      </c>
      <c r="L6" s="5" t="s">
        <v>5</v>
      </c>
      <c r="M6" s="5" t="s">
        <v>10</v>
      </c>
      <c r="N6" s="5" t="s">
        <v>6</v>
      </c>
      <c r="O6" s="5" t="s">
        <v>5</v>
      </c>
      <c r="P6" s="5" t="s">
        <v>10</v>
      </c>
      <c r="Q6" s="5" t="s">
        <v>6</v>
      </c>
      <c r="R6" s="5" t="s">
        <v>5</v>
      </c>
      <c r="S6" s="5" t="s">
        <v>10</v>
      </c>
      <c r="T6" s="5" t="s">
        <v>6</v>
      </c>
      <c r="U6" s="5" t="s">
        <v>5</v>
      </c>
      <c r="V6" s="5" t="s">
        <v>10</v>
      </c>
      <c r="W6" s="5" t="s">
        <v>6</v>
      </c>
      <c r="X6" s="5" t="s">
        <v>5</v>
      </c>
      <c r="Y6" s="5" t="s">
        <v>10</v>
      </c>
      <c r="Z6" s="5" t="s">
        <v>6</v>
      </c>
    </row>
    <row r="7" spans="1:29" s="26" customFormat="1" ht="13.5" customHeight="1" thickTop="1">
      <c r="A7" s="62">
        <v>2</v>
      </c>
      <c r="B7" s="13" t="s">
        <v>13</v>
      </c>
      <c r="C7" s="19" t="str">
        <f>[45]결승기록지!$C$11</f>
        <v>서민준</v>
      </c>
      <c r="D7" s="20" t="str">
        <f>[45]결승기록지!$E$11</f>
        <v>용남고</v>
      </c>
      <c r="E7" s="21" t="str">
        <f>[45]결승기록지!$F$11</f>
        <v>10.94</v>
      </c>
      <c r="F7" s="19" t="str">
        <f>[45]결승기록지!$C$12</f>
        <v>이재혁</v>
      </c>
      <c r="G7" s="20" t="str">
        <f>[45]결승기록지!$E$12</f>
        <v>충남체육고</v>
      </c>
      <c r="H7" s="21" t="str">
        <f>[45]결승기록지!$F$12</f>
        <v>10.95</v>
      </c>
      <c r="I7" s="19" t="str">
        <f>[45]결승기록지!$C$13</f>
        <v>김량희</v>
      </c>
      <c r="J7" s="20" t="str">
        <f>[45]결승기록지!$E$13</f>
        <v>전북체육고</v>
      </c>
      <c r="K7" s="21" t="str">
        <f>[45]결승기록지!$F$13</f>
        <v>11.26</v>
      </c>
      <c r="L7" s="19" t="str">
        <f>[45]결승기록지!$C$14</f>
        <v>이창민</v>
      </c>
      <c r="M7" s="20" t="str">
        <f>[45]결승기록지!$E$14</f>
        <v>충남체육고</v>
      </c>
      <c r="N7" s="21" t="str">
        <f>[45]결승기록지!$F$14</f>
        <v>11.26</v>
      </c>
      <c r="O7" s="19" t="str">
        <f>[45]결승기록지!$C$15</f>
        <v>하승원</v>
      </c>
      <c r="P7" s="20" t="str">
        <f>[45]결승기록지!$E$15</f>
        <v>은행고</v>
      </c>
      <c r="Q7" s="21" t="str">
        <f>[45]결승기록지!$F$15</f>
        <v>11.37</v>
      </c>
      <c r="R7" s="19" t="str">
        <f>[45]결승기록지!$C$16</f>
        <v>이성빈</v>
      </c>
      <c r="S7" s="20" t="str">
        <f>[45]결승기록지!$E$16</f>
        <v>경기체육고</v>
      </c>
      <c r="T7" s="21" t="str">
        <f>[45]결승기록지!$F$16</f>
        <v>11.58</v>
      </c>
      <c r="U7" s="19" t="str">
        <f>[45]결승기록지!$C$17</f>
        <v>이태화</v>
      </c>
      <c r="V7" s="20" t="str">
        <f>[45]결승기록지!$E$17</f>
        <v>동인천고</v>
      </c>
      <c r="W7" s="21" t="str">
        <f>[45]결승기록지!$F$17</f>
        <v>11.60</v>
      </c>
      <c r="X7" s="19" t="str">
        <f>[45]결승기록지!$C$18</f>
        <v>김현준</v>
      </c>
      <c r="Y7" s="20" t="str">
        <f>[45]결승기록지!$E$18</f>
        <v>전북체육고</v>
      </c>
      <c r="Z7" s="21" t="str">
        <f>[45]결승기록지!$F$18</f>
        <v>11.77</v>
      </c>
    </row>
    <row r="8" spans="1:29" s="26" customFormat="1" ht="13.5" customHeight="1">
      <c r="A8" s="62"/>
      <c r="B8" s="12" t="s">
        <v>55</v>
      </c>
      <c r="C8" s="22"/>
      <c r="D8" s="23" t="str">
        <f>[45]결승기록지!$G$8</f>
        <v>-0.5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9" s="26" customFormat="1" ht="13.5" customHeight="1">
      <c r="A9" s="62">
        <v>1</v>
      </c>
      <c r="B9" s="13" t="s">
        <v>57</v>
      </c>
      <c r="C9" s="19" t="str">
        <f>[46]결승기록지!$C$11</f>
        <v>서민준</v>
      </c>
      <c r="D9" s="20" t="str">
        <f>[46]결승기록지!$E$11</f>
        <v>용남고</v>
      </c>
      <c r="E9" s="21" t="str">
        <f>[46]결승기록지!$F$11</f>
        <v>21.97</v>
      </c>
      <c r="F9" s="19" t="str">
        <f>[46]결승기록지!$C$12</f>
        <v>김준성</v>
      </c>
      <c r="G9" s="20" t="str">
        <f>[46]결승기록지!$E$12</f>
        <v>동광고</v>
      </c>
      <c r="H9" s="21" t="str">
        <f>[46]결승기록지!$F$12</f>
        <v>22.64</v>
      </c>
      <c r="I9" s="19" t="str">
        <f>[46]결승기록지!$C$13</f>
        <v>박권</v>
      </c>
      <c r="J9" s="20" t="str">
        <f>[46]결승기록지!$E$13</f>
        <v>동인천고</v>
      </c>
      <c r="K9" s="21" t="str">
        <f>[46]결승기록지!$F$13</f>
        <v>22.74</v>
      </c>
      <c r="L9" s="19" t="str">
        <f>[46]결승기록지!$C$14</f>
        <v>이태희</v>
      </c>
      <c r="M9" s="20" t="str">
        <f>[46]결승기록지!$E$14</f>
        <v>용남고</v>
      </c>
      <c r="N9" s="21" t="str">
        <f>[46]결승기록지!$F$14</f>
        <v>23.04</v>
      </c>
      <c r="O9" s="19" t="str">
        <f>[46]결승기록지!$C$15</f>
        <v>김량희</v>
      </c>
      <c r="P9" s="20" t="str">
        <f>[46]결승기록지!$E$15</f>
        <v>전북체육고</v>
      </c>
      <c r="Q9" s="21" t="str">
        <f>[46]결승기록지!$F$15</f>
        <v>23.08</v>
      </c>
      <c r="R9" s="19" t="str">
        <f>[46]결승기록지!$C$16</f>
        <v>이재원</v>
      </c>
      <c r="S9" s="20" t="str">
        <f>[46]결승기록지!$E$16</f>
        <v>김포제일공업고</v>
      </c>
      <c r="T9" s="21" t="str">
        <f>[46]결승기록지!$F$16</f>
        <v>23.30</v>
      </c>
      <c r="U9" s="19" t="str">
        <f>[46]결승기록지!$C$17</f>
        <v>채원준</v>
      </c>
      <c r="V9" s="20" t="str">
        <f>[46]결승기록지!$E$17</f>
        <v>문산수억고</v>
      </c>
      <c r="W9" s="21" t="str">
        <f>[46]결승기록지!$F$17</f>
        <v>23.52</v>
      </c>
      <c r="X9" s="19" t="str">
        <f>[46]결승기록지!$C$18</f>
        <v>이태화</v>
      </c>
      <c r="Y9" s="20" t="str">
        <f>[46]결승기록지!$E$18</f>
        <v>동인천고</v>
      </c>
      <c r="Z9" s="21" t="str">
        <f>[46]결승기록지!$F$18</f>
        <v>23.76</v>
      </c>
    </row>
    <row r="10" spans="1:29" s="26" customFormat="1" ht="13.5" customHeight="1">
      <c r="A10" s="62"/>
      <c r="B10" s="12" t="s">
        <v>55</v>
      </c>
      <c r="C10" s="22"/>
      <c r="D10" s="23" t="str">
        <f>[46]결승기록지!$G$8</f>
        <v>-0.9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9" s="26" customFormat="1" ht="13.5" customHeight="1">
      <c r="A11" s="40">
        <v>3</v>
      </c>
      <c r="B11" s="14" t="s">
        <v>58</v>
      </c>
      <c r="C11" s="19" t="str">
        <f>[47]결승기록지!$C$11</f>
        <v>김준성</v>
      </c>
      <c r="D11" s="20" t="str">
        <f>[47]결승기록지!$E$11</f>
        <v>동광고</v>
      </c>
      <c r="E11" s="21" t="str">
        <f>[47]결승기록지!$F$11</f>
        <v>50.42</v>
      </c>
      <c r="F11" s="19" t="str">
        <f>[47]결승기록지!$C$12</f>
        <v>박권</v>
      </c>
      <c r="G11" s="20" t="str">
        <f>[47]결승기록지!$E$12</f>
        <v>동인천고</v>
      </c>
      <c r="H11" s="21" t="str">
        <f>[47]결승기록지!$F$12</f>
        <v>51.62</v>
      </c>
      <c r="I11" s="19" t="str">
        <f>[47]결승기록지!$C$13</f>
        <v>정윤성</v>
      </c>
      <c r="J11" s="20" t="str">
        <f>[47]결승기록지!$E$13</f>
        <v>충남체육고</v>
      </c>
      <c r="K11" s="21" t="str">
        <f>[47]결승기록지!$F$13</f>
        <v>51.99</v>
      </c>
      <c r="L11" s="19" t="str">
        <f>[47]결승기록지!$C$14</f>
        <v>윤겸재</v>
      </c>
      <c r="M11" s="20" t="str">
        <f>[47]결승기록지!$E$14</f>
        <v>충남체육고</v>
      </c>
      <c r="N11" s="21" t="str">
        <f>[47]결승기록지!$F$14</f>
        <v>52.30</v>
      </c>
      <c r="O11" s="19" t="str">
        <f>[47]결승기록지!$C$15</f>
        <v>김진형</v>
      </c>
      <c r="P11" s="20" t="str">
        <f>[47]결승기록지!$E$15</f>
        <v>충남체육고</v>
      </c>
      <c r="Q11" s="21" t="str">
        <f>[47]결승기록지!$F$15</f>
        <v>52.62</v>
      </c>
      <c r="R11" s="19" t="str">
        <f>[47]결승기록지!$C$16</f>
        <v>이태희</v>
      </c>
      <c r="S11" s="20" t="str">
        <f>[47]결승기록지!$E$16</f>
        <v>용남고</v>
      </c>
      <c r="T11" s="21" t="str">
        <f>[47]결승기록지!$F$16</f>
        <v>53.23</v>
      </c>
      <c r="U11" s="19" t="str">
        <f>[47]결승기록지!$C$17</f>
        <v>이재원</v>
      </c>
      <c r="V11" s="20" t="str">
        <f>[47]결승기록지!$E$17</f>
        <v>김포제일공업고</v>
      </c>
      <c r="W11" s="21" t="str">
        <f>[47]결승기록지!$F$17</f>
        <v>53.76</v>
      </c>
      <c r="X11" s="19"/>
      <c r="Y11" s="20"/>
      <c r="Z11" s="21"/>
    </row>
    <row r="12" spans="1:29" s="26" customFormat="1" ht="13.5" customHeight="1">
      <c r="A12" s="40">
        <v>4</v>
      </c>
      <c r="B12" s="14" t="s">
        <v>60</v>
      </c>
      <c r="C12" s="19" t="str">
        <f>[48]결승기록지!$C$11</f>
        <v>오창기</v>
      </c>
      <c r="D12" s="20" t="str">
        <f>[48]결승기록지!$E$11</f>
        <v>김해가야고</v>
      </c>
      <c r="E12" s="21" t="str">
        <f>[48]결승기록지!$F$11</f>
        <v>1:57.05</v>
      </c>
      <c r="F12" s="19" t="str">
        <f>[48]결승기록지!$C$12</f>
        <v>김진만</v>
      </c>
      <c r="G12" s="20" t="str">
        <f>[48]결승기록지!$E$12</f>
        <v>충현고</v>
      </c>
      <c r="H12" s="21" t="str">
        <f>[48]결승기록지!$F$12</f>
        <v>1:58.51</v>
      </c>
      <c r="I12" s="19" t="str">
        <f>[48]결승기록지!$C$13</f>
        <v>김민석</v>
      </c>
      <c r="J12" s="20" t="str">
        <f>[48]결승기록지!$E$13</f>
        <v>경기체육고</v>
      </c>
      <c r="K12" s="21" t="str">
        <f>[48]결승기록지!$F$13</f>
        <v>2:00.19</v>
      </c>
      <c r="L12" s="19" t="str">
        <f>[48]결승기록지!$C$14</f>
        <v>안현웅</v>
      </c>
      <c r="M12" s="20" t="str">
        <f>[48]결승기록지!$E$14</f>
        <v>전곡고</v>
      </c>
      <c r="N12" s="21" t="str">
        <f>[48]결승기록지!$F$14</f>
        <v>2:02.88</v>
      </c>
      <c r="O12" s="19" t="str">
        <f>[48]결승기록지!$C$15</f>
        <v>김성우</v>
      </c>
      <c r="P12" s="20" t="str">
        <f>[48]결승기록지!$E$15</f>
        <v>영광공업고</v>
      </c>
      <c r="Q12" s="21" t="str">
        <f>[48]결승기록지!$F$15</f>
        <v>2:04.28</v>
      </c>
      <c r="R12" s="19" t="str">
        <f>[48]결승기록지!$C$16</f>
        <v>김태훈</v>
      </c>
      <c r="S12" s="20" t="str">
        <f>[48]결승기록지!$E$16</f>
        <v>경기체육고</v>
      </c>
      <c r="T12" s="21" t="str">
        <f>[48]결승기록지!$F$16</f>
        <v>2:05.42</v>
      </c>
      <c r="U12" s="19" t="str">
        <f>[48]결승기록지!$C$17</f>
        <v>김기현</v>
      </c>
      <c r="V12" s="20" t="str">
        <f>[48]결승기록지!$E$17</f>
        <v>경기체육고</v>
      </c>
      <c r="W12" s="21" t="str">
        <f>[48]결승기록지!$F$17</f>
        <v>2:09.65</v>
      </c>
      <c r="X12" s="19" t="str">
        <f>[48]결승기록지!$C$18</f>
        <v>한대희</v>
      </c>
      <c r="Y12" s="20" t="str">
        <f>[48]결승기록지!$E$18</f>
        <v>단양고</v>
      </c>
      <c r="Z12" s="21" t="str">
        <f>[48]결승기록지!$F$18</f>
        <v>2:11.49</v>
      </c>
    </row>
    <row r="13" spans="1:29" s="26" customFormat="1" ht="13.5" customHeight="1">
      <c r="A13" s="40">
        <v>2</v>
      </c>
      <c r="B13" s="14" t="s">
        <v>62</v>
      </c>
      <c r="C13" s="19" t="str">
        <f>[49]결승기록지!$C$11</f>
        <v>김홍민</v>
      </c>
      <c r="D13" s="20" t="str">
        <f>[49]결승기록지!$E$11</f>
        <v>배문고</v>
      </c>
      <c r="E13" s="21" t="str">
        <f>[49]결승기록지!$F$11</f>
        <v>15:46.44</v>
      </c>
      <c r="F13" s="19" t="str">
        <f>[49]결승기록지!$C$12</f>
        <v>심규현</v>
      </c>
      <c r="G13" s="20" t="str">
        <f>[49]결승기록지!$E$12</f>
        <v>배문고</v>
      </c>
      <c r="H13" s="21" t="str">
        <f>[49]결승기록지!$F$12</f>
        <v>15:50.37</v>
      </c>
      <c r="I13" s="19" t="str">
        <f>[49]결승기록지!$C$13</f>
        <v>김진만</v>
      </c>
      <c r="J13" s="20" t="str">
        <f>[49]결승기록지!$E$13</f>
        <v>충현고</v>
      </c>
      <c r="K13" s="21" t="str">
        <f>[49]결승기록지!$F$13</f>
        <v>15:53.65</v>
      </c>
      <c r="L13" s="19" t="str">
        <f>[49]결승기록지!$C$14</f>
        <v>김민석</v>
      </c>
      <c r="M13" s="20" t="str">
        <f>[49]결승기록지!$E$14</f>
        <v>경기체육고</v>
      </c>
      <c r="N13" s="21" t="str">
        <f>[49]결승기록지!$F$14</f>
        <v>15:54.63</v>
      </c>
      <c r="O13" s="19" t="str">
        <f>[49]결승기록지!$C$15</f>
        <v>김태훈</v>
      </c>
      <c r="P13" s="20" t="str">
        <f>[49]결승기록지!$E$15</f>
        <v>경기체육고</v>
      </c>
      <c r="Q13" s="21" t="str">
        <f>[49]결승기록지!$F$15</f>
        <v>15:54.67</v>
      </c>
      <c r="R13" s="19" t="str">
        <f>[49]결승기록지!$C$16</f>
        <v>장보근</v>
      </c>
      <c r="S13" s="20" t="str">
        <f>[49]결승기록지!$E$16</f>
        <v>전북체육고</v>
      </c>
      <c r="T13" s="21" t="str">
        <f>[49]결승기록지!$F$16</f>
        <v>16:02.70</v>
      </c>
      <c r="U13" s="19" t="str">
        <f>[49]결승기록지!$C$17</f>
        <v>김상태</v>
      </c>
      <c r="V13" s="20" t="str">
        <f>[49]결승기록지!$E$17</f>
        <v>인천체육고</v>
      </c>
      <c r="W13" s="21" t="str">
        <f>[49]결승기록지!$F$17</f>
        <v>16:29.92</v>
      </c>
      <c r="X13" s="19" t="str">
        <f>[49]결승기록지!$C$18</f>
        <v>노영학</v>
      </c>
      <c r="Y13" s="20" t="str">
        <f>[49]결승기록지!$E$18</f>
        <v>대전체육고</v>
      </c>
      <c r="Z13" s="21" t="str">
        <f>[49]결승기록지!$F$18</f>
        <v>16:33.16</v>
      </c>
    </row>
    <row r="14" spans="1:29" s="26" customFormat="1" ht="13.5" customHeight="1">
      <c r="A14" s="62">
        <v>1</v>
      </c>
      <c r="B14" s="13" t="s">
        <v>64</v>
      </c>
      <c r="C14" s="19" t="str">
        <f>[50]결승기록지!$C$11</f>
        <v>도효찬</v>
      </c>
      <c r="D14" s="20" t="str">
        <f>[50]결승기록지!$E$11</f>
        <v>경기모바일과학고</v>
      </c>
      <c r="E14" s="21" t="str">
        <f>[50]결승기록지!$F$11</f>
        <v>18.25</v>
      </c>
      <c r="F14" s="19" t="str">
        <f>[50]결승기록지!$C$12</f>
        <v>권용준</v>
      </c>
      <c r="G14" s="20" t="str">
        <f>[50]결승기록지!$E$12</f>
        <v>경북체육고</v>
      </c>
      <c r="H14" s="21" t="str">
        <f>[50]결승기록지!$F$12</f>
        <v>23.99</v>
      </c>
      <c r="I14" s="19" t="str">
        <f>[50]결승기록지!$C$13</f>
        <v>민다원</v>
      </c>
      <c r="J14" s="20" t="str">
        <f>[50]결승기록지!$E$13</f>
        <v>충북체육고</v>
      </c>
      <c r="K14" s="21" t="str">
        <f>[50]결승기록지!$F$13</f>
        <v>24.10</v>
      </c>
      <c r="L14" s="19"/>
      <c r="M14" s="20"/>
      <c r="N14" s="21"/>
      <c r="O14" s="19"/>
      <c r="P14" s="20"/>
      <c r="Q14" s="21"/>
      <c r="R14" s="19"/>
      <c r="S14" s="20"/>
      <c r="T14" s="21"/>
      <c r="U14" s="19"/>
      <c r="V14" s="20"/>
      <c r="W14" s="21"/>
      <c r="X14" s="19"/>
      <c r="Y14" s="20"/>
      <c r="Z14" s="21"/>
    </row>
    <row r="15" spans="1:29" s="26" customFormat="1" ht="13.5" customHeight="1">
      <c r="A15" s="62"/>
      <c r="B15" s="12" t="s">
        <v>55</v>
      </c>
      <c r="C15" s="22"/>
      <c r="D15" s="23" t="str">
        <f>[50]결승기록지!$G$8</f>
        <v>+0.3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4"/>
    </row>
    <row r="16" spans="1:29" s="26" customFormat="1" ht="13.5" customHeight="1">
      <c r="A16" s="48">
        <v>4</v>
      </c>
      <c r="B16" s="39" t="s">
        <v>66</v>
      </c>
      <c r="C16" s="28" t="str">
        <f>[51]높이!$C$11</f>
        <v>정재인</v>
      </c>
      <c r="D16" s="29" t="str">
        <f>[51]높이!$E$11</f>
        <v>전북체육고</v>
      </c>
      <c r="E16" s="30" t="str">
        <f>[51]높이!$F$11</f>
        <v>1.90</v>
      </c>
      <c r="F16" s="28" t="str">
        <f>[51]높이!$C$12</f>
        <v>윤여준</v>
      </c>
      <c r="G16" s="29" t="str">
        <f>[51]높이!$E$12</f>
        <v>충남체육고</v>
      </c>
      <c r="H16" s="30" t="str">
        <f>[51]높이!$F$12</f>
        <v>1.85</v>
      </c>
      <c r="I16" s="28" t="str">
        <f>[51]높이!$C$13</f>
        <v>임예찬</v>
      </c>
      <c r="J16" s="29" t="str">
        <f>[51]높이!$E$13</f>
        <v>전북체육고</v>
      </c>
      <c r="K16" s="30" t="str">
        <f>[51]높이!$F$13</f>
        <v>1.80</v>
      </c>
      <c r="L16" s="28" t="str">
        <f>[51]높이!$C$14</f>
        <v>이효원</v>
      </c>
      <c r="M16" s="29" t="str">
        <f>[51]높이!$E$14</f>
        <v>경기체육고</v>
      </c>
      <c r="N16" s="30" t="str">
        <f>[51]높이!$F$14</f>
        <v>1.70</v>
      </c>
      <c r="O16" s="28"/>
      <c r="P16" s="29"/>
      <c r="Q16" s="30"/>
      <c r="R16" s="28"/>
      <c r="S16" s="29"/>
      <c r="T16" s="38"/>
      <c r="U16" s="28"/>
      <c r="V16" s="29"/>
      <c r="W16" s="38"/>
      <c r="X16" s="28"/>
      <c r="Y16" s="29"/>
      <c r="Z16" s="30"/>
      <c r="AA16" s="27"/>
      <c r="AB16" s="27"/>
      <c r="AC16" s="27"/>
    </row>
    <row r="17" spans="1:26" s="26" customFormat="1" ht="13.5" customHeight="1">
      <c r="A17" s="62">
        <v>1</v>
      </c>
      <c r="B17" s="13" t="s">
        <v>67</v>
      </c>
      <c r="C17" s="19" t="str">
        <f>[51]멀리!$C$11</f>
        <v>박태민</v>
      </c>
      <c r="D17" s="20" t="str">
        <f>[51]멀리!$E$11</f>
        <v>경북체육고</v>
      </c>
      <c r="E17" s="21" t="str">
        <f>[51]멀리!$F$11</f>
        <v>6.56</v>
      </c>
      <c r="F17" s="19" t="str">
        <f>[51]멀리!$C$12</f>
        <v>장예찬</v>
      </c>
      <c r="G17" s="20" t="str">
        <f>[51]멀리!$E$12</f>
        <v>광양하이텍고</v>
      </c>
      <c r="H17" s="21" t="str">
        <f>[51]멀리!$F$12</f>
        <v>6.47</v>
      </c>
      <c r="I17" s="19" t="str">
        <f>[51]멀리!$C$13</f>
        <v>정진엽</v>
      </c>
      <c r="J17" s="20" t="str">
        <f>[51]멀리!$E$13</f>
        <v>충남체육고</v>
      </c>
      <c r="K17" s="21" t="str">
        <f>[51]멀리!$F$13</f>
        <v>6.22</v>
      </c>
      <c r="L17" s="19" t="str">
        <f>[51]멀리!$C$14</f>
        <v>채원준</v>
      </c>
      <c r="M17" s="20" t="str">
        <f>[51]멀리!$E$14</f>
        <v>문산수억고</v>
      </c>
      <c r="N17" s="21" t="str">
        <f>[51]멀리!$F$14</f>
        <v>6.20</v>
      </c>
      <c r="O17" s="19" t="str">
        <f>[51]멀리!$C$15</f>
        <v>윤여준</v>
      </c>
      <c r="P17" s="20" t="str">
        <f>[51]멀리!$E$15</f>
        <v>충남체육고</v>
      </c>
      <c r="Q17" s="21" t="str">
        <f>[51]멀리!$F$15</f>
        <v>6.19</v>
      </c>
      <c r="R17" s="19" t="str">
        <f>[51]멀리!$C$16</f>
        <v>김현종</v>
      </c>
      <c r="S17" s="20" t="str">
        <f>[51]멀리!$E$16</f>
        <v>충현고</v>
      </c>
      <c r="T17" s="21" t="str">
        <f>[51]멀리!$F$16</f>
        <v>6.17</v>
      </c>
      <c r="U17" s="19" t="str">
        <f>[51]멀리!$C$17</f>
        <v>김채민</v>
      </c>
      <c r="V17" s="20" t="str">
        <f>[51]멀리!$E$17</f>
        <v>경기체육고</v>
      </c>
      <c r="W17" s="21" t="str">
        <f>[51]멀리!$F$17</f>
        <v>6.16</v>
      </c>
      <c r="X17" s="19" t="str">
        <f>[51]멀리!$C$18</f>
        <v>이민재</v>
      </c>
      <c r="Y17" s="20" t="str">
        <f>[51]멀리!$E$18</f>
        <v>광주체육고</v>
      </c>
      <c r="Z17" s="21" t="str">
        <f>[51]멀리!$F$18</f>
        <v>6.04</v>
      </c>
    </row>
    <row r="18" spans="1:26" s="26" customFormat="1" ht="13.5" customHeight="1">
      <c r="A18" s="62"/>
      <c r="B18" s="12" t="s">
        <v>55</v>
      </c>
      <c r="C18" s="32"/>
      <c r="D18" s="42" t="str">
        <f>[51]멀리!$G$11</f>
        <v>1.3</v>
      </c>
      <c r="E18" s="43"/>
      <c r="F18" s="44"/>
      <c r="G18" s="42" t="str">
        <f>[51]멀리!$G$12</f>
        <v>-0.7</v>
      </c>
      <c r="H18" s="45"/>
      <c r="I18" s="44"/>
      <c r="J18" s="42" t="str">
        <f>[51]멀리!$G$13</f>
        <v>1.0</v>
      </c>
      <c r="K18" s="43"/>
      <c r="L18" s="32"/>
      <c r="M18" s="42" t="str">
        <f>[51]멀리!$G$14</f>
        <v>-0.4</v>
      </c>
      <c r="N18" s="43"/>
      <c r="O18" s="22"/>
      <c r="P18" s="42" t="str">
        <f>[51]멀리!$G$15</f>
        <v>0.9</v>
      </c>
      <c r="Q18" s="43"/>
      <c r="R18" s="22"/>
      <c r="S18" s="42" t="str">
        <f>[51]멀리!$G$16</f>
        <v>0.3</v>
      </c>
      <c r="T18" s="45"/>
      <c r="U18" s="46"/>
      <c r="V18" s="42" t="str">
        <f>[51]멀리!$G$17</f>
        <v>1.7</v>
      </c>
      <c r="W18" s="45"/>
      <c r="X18" s="22"/>
      <c r="Y18" s="42" t="str">
        <f>[51]멀리!$G$18</f>
        <v>-0.8</v>
      </c>
      <c r="Z18" s="43"/>
    </row>
    <row r="19" spans="1:26" s="26" customFormat="1" ht="13.5" customHeight="1">
      <c r="A19" s="62">
        <v>4</v>
      </c>
      <c r="B19" s="13" t="s">
        <v>69</v>
      </c>
      <c r="C19" s="19" t="str">
        <f>[51]세단!$C$11</f>
        <v>신재혁</v>
      </c>
      <c r="D19" s="20" t="str">
        <f>[51]세단!$E$11</f>
        <v>충남체육고</v>
      </c>
      <c r="E19" s="21" t="str">
        <f>[51]세단!$F$11</f>
        <v>14.17</v>
      </c>
      <c r="F19" s="19" t="str">
        <f>[51]세단!$C$12</f>
        <v>김지환</v>
      </c>
      <c r="G19" s="20" t="str">
        <f>[51]세단!$E$12</f>
        <v>경기모바일과학고</v>
      </c>
      <c r="H19" s="21" t="str">
        <f>[51]세단!$F$12</f>
        <v>14.04</v>
      </c>
      <c r="I19" s="19" t="str">
        <f>[51]세단!$C$13</f>
        <v>김동혁</v>
      </c>
      <c r="J19" s="20" t="str">
        <f>[51]세단!$E$13</f>
        <v>대구체육고</v>
      </c>
      <c r="K19" s="21" t="str">
        <f>[51]세단!$F$13</f>
        <v>13.80</v>
      </c>
      <c r="L19" s="19" t="str">
        <f>[51]세단!$C$14</f>
        <v>김현종</v>
      </c>
      <c r="M19" s="20" t="str">
        <f>[51]세단!$E$14</f>
        <v>충현고</v>
      </c>
      <c r="N19" s="21" t="str">
        <f>[51]세단!$F$14</f>
        <v>13.54</v>
      </c>
      <c r="O19" s="19"/>
      <c r="P19" s="20"/>
      <c r="Q19" s="21"/>
      <c r="R19" s="19"/>
      <c r="S19" s="20"/>
      <c r="T19" s="21"/>
      <c r="U19" s="19"/>
      <c r="V19" s="20"/>
      <c r="W19" s="21"/>
      <c r="X19" s="19"/>
      <c r="Y19" s="20"/>
      <c r="Z19" s="21"/>
    </row>
    <row r="20" spans="1:26" s="26" customFormat="1" ht="13.5" customHeight="1">
      <c r="A20" s="62"/>
      <c r="B20" s="12" t="s">
        <v>55</v>
      </c>
      <c r="C20" s="32"/>
      <c r="D20" s="42" t="str">
        <f>[51]세단!$G$11</f>
        <v>-0.4</v>
      </c>
      <c r="E20" s="43"/>
      <c r="F20" s="32"/>
      <c r="G20" s="42" t="str">
        <f>[51]세단!$G$12</f>
        <v>0.0</v>
      </c>
      <c r="H20" s="43"/>
      <c r="I20" s="32"/>
      <c r="J20" s="42" t="str">
        <f>[51]세단!$G$13</f>
        <v>0.5</v>
      </c>
      <c r="K20" s="43"/>
      <c r="L20" s="32"/>
      <c r="M20" s="42" t="str">
        <f>[51]세단!$G$14</f>
        <v>-0.6</v>
      </c>
      <c r="N20" s="43"/>
      <c r="O20" s="32"/>
      <c r="P20" s="42" t="str">
        <f>[51]세단!$G$15</f>
        <v/>
      </c>
      <c r="Q20" s="43"/>
      <c r="R20" s="22"/>
      <c r="S20" s="42"/>
      <c r="T20" s="45"/>
      <c r="U20" s="46"/>
      <c r="V20" s="42"/>
      <c r="W20" s="45"/>
      <c r="X20" s="22"/>
      <c r="Y20" s="42"/>
      <c r="Z20" s="43"/>
    </row>
    <row r="21" spans="1:26" s="26" customFormat="1" ht="13.5" customHeight="1">
      <c r="A21" s="40">
        <v>5</v>
      </c>
      <c r="B21" s="14" t="s">
        <v>70</v>
      </c>
      <c r="C21" s="15" t="str">
        <f>[51]포환!$C$11</f>
        <v>주재훈</v>
      </c>
      <c r="D21" s="16" t="str">
        <f>[51]포환!$E$11</f>
        <v>동인천고</v>
      </c>
      <c r="E21" s="17" t="str">
        <f>[51]포환!$F$11</f>
        <v>15.62</v>
      </c>
      <c r="F21" s="15" t="str">
        <f>[51]포환!$C$12</f>
        <v>김성우</v>
      </c>
      <c r="G21" s="16" t="str">
        <f>[51]포환!$E$12</f>
        <v>충북체육고</v>
      </c>
      <c r="H21" s="17" t="str">
        <f>[51]포환!$F$12</f>
        <v>15.00</v>
      </c>
      <c r="I21" s="15" t="str">
        <f>[51]포환!$C$13</f>
        <v>강민규</v>
      </c>
      <c r="J21" s="16" t="str">
        <f>[51]포환!$E$13</f>
        <v>경기체육고</v>
      </c>
      <c r="K21" s="17" t="str">
        <f>[51]포환!$F$13</f>
        <v>13.81</v>
      </c>
      <c r="L21" s="15" t="str">
        <f>[51]포환!$C$14</f>
        <v>이형진</v>
      </c>
      <c r="M21" s="16" t="str">
        <f>[51]포환!$E$14</f>
        <v>경북체육고</v>
      </c>
      <c r="N21" s="17" t="str">
        <f>[51]포환!$F$14</f>
        <v>12.93</v>
      </c>
      <c r="O21" s="15" t="str">
        <f>[51]포환!$C$15</f>
        <v>민다원</v>
      </c>
      <c r="P21" s="16" t="str">
        <f>[51]포환!$E$15</f>
        <v>충북체육고</v>
      </c>
      <c r="Q21" s="17" t="str">
        <f>[51]포환!$F$15</f>
        <v>10.14</v>
      </c>
      <c r="R21" s="15" t="str">
        <f>[51]포환!$C$16</f>
        <v>김덕영</v>
      </c>
      <c r="S21" s="16" t="str">
        <f>[51]포환!$E$16</f>
        <v>강원체육고</v>
      </c>
      <c r="T21" s="17" t="str">
        <f>[51]포환!$F$16</f>
        <v>8.00</v>
      </c>
      <c r="U21" s="15"/>
      <c r="V21" s="16"/>
      <c r="W21" s="17"/>
      <c r="X21" s="15"/>
      <c r="Y21" s="16"/>
      <c r="Z21" s="17"/>
    </row>
    <row r="22" spans="1:26" s="26" customFormat="1" ht="13.5" customHeight="1">
      <c r="A22" s="40">
        <v>2</v>
      </c>
      <c r="B22" s="14" t="s">
        <v>72</v>
      </c>
      <c r="C22" s="15" t="str">
        <f>[51]원반!$C$11</f>
        <v>배준호</v>
      </c>
      <c r="D22" s="16" t="str">
        <f>[51]원반!$E$11</f>
        <v>전북체육고</v>
      </c>
      <c r="E22" s="17" t="str">
        <f>[51]원반!$F$11</f>
        <v>33.77</v>
      </c>
      <c r="F22" s="15" t="str">
        <f>[51]원반!$C$12</f>
        <v>조병욱</v>
      </c>
      <c r="G22" s="16" t="str">
        <f>[51]원반!$E$12</f>
        <v>충북체육고</v>
      </c>
      <c r="H22" s="17" t="str">
        <f>[51]원반!$F$12</f>
        <v>31.91</v>
      </c>
      <c r="I22" s="15" t="str">
        <f>[51]원반!$C$13</f>
        <v>김덕영</v>
      </c>
      <c r="J22" s="16" t="str">
        <f>[51]원반!$E$13</f>
        <v>강원체육고</v>
      </c>
      <c r="K22" s="17" t="str">
        <f>[51]원반!$F$13</f>
        <v>31.81</v>
      </c>
      <c r="L22" s="15" t="str">
        <f>[51]원반!$C$14</f>
        <v>주재훈</v>
      </c>
      <c r="M22" s="16" t="str">
        <f>[51]원반!$E$14</f>
        <v>동인천고</v>
      </c>
      <c r="N22" s="17" t="str">
        <f>[51]원반!$F$14</f>
        <v>31.78</v>
      </c>
      <c r="O22" s="15"/>
      <c r="P22" s="16"/>
      <c r="Q22" s="17"/>
      <c r="R22" s="15"/>
      <c r="S22" s="16"/>
      <c r="T22" s="37"/>
      <c r="U22" s="15"/>
      <c r="V22" s="16"/>
      <c r="W22" s="37"/>
      <c r="X22" s="15"/>
      <c r="Y22" s="16"/>
      <c r="Z22" s="37"/>
    </row>
    <row r="23" spans="1:26" s="26" customFormat="1" ht="13.5" customHeight="1">
      <c r="A23" s="40">
        <v>3</v>
      </c>
      <c r="B23" s="14" t="s">
        <v>73</v>
      </c>
      <c r="C23" s="15" t="str">
        <f>[51]창!$C$11</f>
        <v>최우진</v>
      </c>
      <c r="D23" s="16" t="str">
        <f>[51]창!$E$11</f>
        <v>충북체육고</v>
      </c>
      <c r="E23" s="17" t="str">
        <f>[51]창!$F$11</f>
        <v>65.55</v>
      </c>
      <c r="F23" s="15" t="str">
        <f>[51]창!$C$12</f>
        <v>권영빈</v>
      </c>
      <c r="G23" s="16" t="str">
        <f>[51]창!$E$12</f>
        <v>대구체육고</v>
      </c>
      <c r="H23" s="17" t="str">
        <f>[51]창!$F$12</f>
        <v>61.54</v>
      </c>
      <c r="I23" s="15" t="str">
        <f>[51]창!$C$13</f>
        <v>김도윤</v>
      </c>
      <c r="J23" s="16" t="str">
        <f>[51]창!$E$13</f>
        <v>대구체육고</v>
      </c>
      <c r="K23" s="17" t="str">
        <f>[51]창!$F$13</f>
        <v>50.39</v>
      </c>
      <c r="L23" s="15" t="str">
        <f>[51]창!$C$14</f>
        <v>최재형</v>
      </c>
      <c r="M23" s="16" t="str">
        <f>[51]창!$E$14</f>
        <v>충현고</v>
      </c>
      <c r="N23" s="17" t="str">
        <f>[51]창!$F$14</f>
        <v>38.65</v>
      </c>
      <c r="O23" s="15" t="str">
        <f>[51]창!$C$15</f>
        <v>김태오</v>
      </c>
      <c r="P23" s="16" t="str">
        <f>[51]창!$E$15</f>
        <v>전북체육고</v>
      </c>
      <c r="Q23" s="17" t="str">
        <f>[51]창!$F$15</f>
        <v>31.63</v>
      </c>
      <c r="R23" s="15"/>
      <c r="S23" s="16"/>
      <c r="T23" s="37"/>
      <c r="U23" s="15"/>
      <c r="V23" s="16"/>
      <c r="W23" s="37"/>
      <c r="X23" s="15"/>
      <c r="Y23" s="16"/>
      <c r="Z23" s="37"/>
    </row>
    <row r="24" spans="1:26" s="26" customFormat="1" ht="7.5" customHeight="1">
      <c r="A24" s="40"/>
      <c r="B24" s="1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9" customFormat="1">
      <c r="A25" s="47"/>
      <c r="B25" s="65" t="s">
        <v>74</v>
      </c>
      <c r="C25" s="65"/>
      <c r="D25" s="10"/>
      <c r="E25" s="10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10"/>
      <c r="U25" s="10"/>
      <c r="V25" s="10"/>
      <c r="W25" s="10"/>
      <c r="X25" s="10"/>
      <c r="Y25" s="10"/>
      <c r="Z25" s="10"/>
    </row>
    <row r="26" spans="1:26" ht="9.75" customHeight="1">
      <c r="A26" s="4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B27" s="7" t="s">
        <v>7</v>
      </c>
      <c r="C27" s="2"/>
      <c r="D27" s="3" t="s">
        <v>53</v>
      </c>
      <c r="E27" s="4"/>
      <c r="F27" s="2"/>
      <c r="G27" s="3" t="s">
        <v>11</v>
      </c>
      <c r="H27" s="4"/>
      <c r="I27" s="2"/>
      <c r="J27" s="3" t="s">
        <v>0</v>
      </c>
      <c r="K27" s="4"/>
      <c r="L27" s="2"/>
      <c r="M27" s="3" t="s">
        <v>1</v>
      </c>
      <c r="N27" s="4"/>
      <c r="O27" s="2"/>
      <c r="P27" s="3" t="s">
        <v>2</v>
      </c>
      <c r="Q27" s="4"/>
      <c r="R27" s="2"/>
      <c r="S27" s="3" t="s">
        <v>3</v>
      </c>
      <c r="T27" s="4"/>
      <c r="U27" s="2"/>
      <c r="V27" s="3" t="s">
        <v>4</v>
      </c>
      <c r="W27" s="4"/>
      <c r="X27" s="2"/>
      <c r="Y27" s="3" t="s">
        <v>9</v>
      </c>
      <c r="Z27" s="4"/>
    </row>
    <row r="28" spans="1:26" ht="14.25" thickBot="1">
      <c r="A28" s="36"/>
      <c r="B28" s="6" t="s">
        <v>54</v>
      </c>
      <c r="C28" s="5" t="s">
        <v>5</v>
      </c>
      <c r="D28" s="5" t="s">
        <v>10</v>
      </c>
      <c r="E28" s="5" t="s">
        <v>6</v>
      </c>
      <c r="F28" s="5" t="s">
        <v>5</v>
      </c>
      <c r="G28" s="5" t="s">
        <v>10</v>
      </c>
      <c r="H28" s="5" t="s">
        <v>6</v>
      </c>
      <c r="I28" s="5" t="s">
        <v>5</v>
      </c>
      <c r="J28" s="5" t="s">
        <v>10</v>
      </c>
      <c r="K28" s="5" t="s">
        <v>6</v>
      </c>
      <c r="L28" s="5" t="s">
        <v>5</v>
      </c>
      <c r="M28" s="5" t="s">
        <v>10</v>
      </c>
      <c r="N28" s="5" t="s">
        <v>6</v>
      </c>
      <c r="O28" s="5" t="s">
        <v>5</v>
      </c>
      <c r="P28" s="5" t="s">
        <v>10</v>
      </c>
      <c r="Q28" s="5" t="s">
        <v>6</v>
      </c>
      <c r="R28" s="5" t="s">
        <v>5</v>
      </c>
      <c r="S28" s="5" t="s">
        <v>10</v>
      </c>
      <c r="T28" s="5" t="s">
        <v>6</v>
      </c>
      <c r="U28" s="5" t="s">
        <v>5</v>
      </c>
      <c r="V28" s="5" t="s">
        <v>10</v>
      </c>
      <c r="W28" s="5" t="s">
        <v>6</v>
      </c>
      <c r="X28" s="5" t="s">
        <v>5</v>
      </c>
      <c r="Y28" s="5" t="s">
        <v>10</v>
      </c>
      <c r="Z28" s="5" t="s">
        <v>6</v>
      </c>
    </row>
    <row r="29" spans="1:26" s="26" customFormat="1" ht="13.5" customHeight="1" thickTop="1">
      <c r="A29" s="62">
        <v>2</v>
      </c>
      <c r="B29" s="13" t="s">
        <v>13</v>
      </c>
      <c r="C29" s="19" t="str">
        <f>[52]결승기록지!$C$11</f>
        <v>김민서</v>
      </c>
      <c r="D29" s="20" t="str">
        <f>[52]결승기록지!$E$11</f>
        <v>경기체육고</v>
      </c>
      <c r="E29" s="21" t="str">
        <f>[52]결승기록지!$F$11</f>
        <v>12.83</v>
      </c>
      <c r="F29" s="19" t="str">
        <f>[52]결승기록지!$C$12</f>
        <v>이채현</v>
      </c>
      <c r="G29" s="20" t="str">
        <f>[52]결승기록지!$E$12</f>
        <v>경기체육고</v>
      </c>
      <c r="H29" s="21" t="str">
        <f>[52]결승기록지!$F$12</f>
        <v>12.86</v>
      </c>
      <c r="I29" s="19" t="str">
        <f>[52]결승기록지!$C$13</f>
        <v>허성민</v>
      </c>
      <c r="J29" s="20" t="str">
        <f>[52]결승기록지!$E$13</f>
        <v>대구체육고</v>
      </c>
      <c r="K29" s="21" t="str">
        <f>[52]결승기록지!$F$13</f>
        <v>12.94</v>
      </c>
      <c r="L29" s="19" t="str">
        <f>[52]결승기록지!$C$14</f>
        <v>안영훈</v>
      </c>
      <c r="M29" s="20" t="str">
        <f>[52]결승기록지!$E$14</f>
        <v>용남고</v>
      </c>
      <c r="N29" s="21" t="str">
        <f>[52]결승기록지!$F$14</f>
        <v>12.98</v>
      </c>
      <c r="O29" s="19" t="str">
        <f>[52]결승기록지!$C$15</f>
        <v>권민주</v>
      </c>
      <c r="P29" s="20" t="str">
        <f>[52]결승기록지!$E$15</f>
        <v>경북체육고</v>
      </c>
      <c r="Q29" s="21" t="str">
        <f>[52]결승기록지!$F$15</f>
        <v>13.21</v>
      </c>
      <c r="R29" s="19" t="str">
        <f>[52]결승기록지!$C$16</f>
        <v>이나은</v>
      </c>
      <c r="S29" s="20" t="str">
        <f>[52]결승기록지!$E$16</f>
        <v>경기체육고</v>
      </c>
      <c r="T29" s="21" t="str">
        <f>[52]결승기록지!$F$16</f>
        <v>13.72</v>
      </c>
      <c r="U29" s="19" t="str">
        <f>[52]결승기록지!$C$17</f>
        <v>송경미</v>
      </c>
      <c r="V29" s="20" t="str">
        <f>[52]결승기록지!$E$17</f>
        <v>영광공업고</v>
      </c>
      <c r="W29" s="21" t="str">
        <f>[52]결승기록지!$F$17</f>
        <v>13.91</v>
      </c>
      <c r="X29" s="19"/>
      <c r="Y29" s="20"/>
      <c r="Z29" s="21"/>
    </row>
    <row r="30" spans="1:26" s="26" customFormat="1" ht="13.5" customHeight="1">
      <c r="A30" s="62"/>
      <c r="B30" s="12" t="s">
        <v>14</v>
      </c>
      <c r="C30" s="22"/>
      <c r="D30" s="23" t="str">
        <f>[52]결승기록지!$G$8</f>
        <v>-1.1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4"/>
    </row>
    <row r="31" spans="1:26" s="26" customFormat="1" ht="13.5" customHeight="1">
      <c r="A31" s="62">
        <v>3</v>
      </c>
      <c r="B31" s="13" t="s">
        <v>56</v>
      </c>
      <c r="C31" s="19" t="str">
        <f>[53]결승기록지!$C$11</f>
        <v>김민서</v>
      </c>
      <c r="D31" s="20" t="str">
        <f>[53]결승기록지!$E$11</f>
        <v>경기체육고</v>
      </c>
      <c r="E31" s="21" t="str">
        <f>[53]결승기록지!$F$11</f>
        <v>26.23</v>
      </c>
      <c r="F31" s="19" t="str">
        <f>[53]결승기록지!$C$12</f>
        <v>허성민</v>
      </c>
      <c r="G31" s="20" t="str">
        <f>[53]결승기록지!$E$12</f>
        <v>대구체육고</v>
      </c>
      <c r="H31" s="21" t="str">
        <f>[53]결승기록지!$F$12</f>
        <v>26.38</v>
      </c>
      <c r="I31" s="19" t="str">
        <f>[53]결승기록지!$C$13</f>
        <v>이채현</v>
      </c>
      <c r="J31" s="20" t="str">
        <f>[53]결승기록지!$E$13</f>
        <v>경기체육고</v>
      </c>
      <c r="K31" s="21" t="str">
        <f>[53]결승기록지!$F$13</f>
        <v>26.39</v>
      </c>
      <c r="L31" s="19" t="str">
        <f>[53]결승기록지!$C$14</f>
        <v>안영훈</v>
      </c>
      <c r="M31" s="20" t="str">
        <f>[53]결승기록지!$E$14</f>
        <v>용남고</v>
      </c>
      <c r="N31" s="21" t="str">
        <f>[53]결승기록지!$F$14</f>
        <v>26.58</v>
      </c>
      <c r="O31" s="19" t="str">
        <f>[53]결승기록지!$C$15</f>
        <v>이지현</v>
      </c>
      <c r="P31" s="20" t="str">
        <f>[53]결승기록지!$E$15</f>
        <v>대구체육고</v>
      </c>
      <c r="Q31" s="21" t="str">
        <f>[53]결승기록지!$F$15</f>
        <v>27.95</v>
      </c>
      <c r="R31" s="19" t="str">
        <f>[53]결승기록지!$C$16</f>
        <v>이나은</v>
      </c>
      <c r="S31" s="20" t="str">
        <f>[53]결승기록지!$E$16</f>
        <v>경기체육고</v>
      </c>
      <c r="T31" s="21" t="str">
        <f>[53]결승기록지!$F$16</f>
        <v>28.90</v>
      </c>
      <c r="U31" s="19" t="str">
        <f>[53]결승기록지!$C$17</f>
        <v>송경미</v>
      </c>
      <c r="V31" s="20" t="str">
        <f>[53]결승기록지!$E$17</f>
        <v>영광공업고</v>
      </c>
      <c r="W31" s="21" t="str">
        <f>[53]결승기록지!$F$17</f>
        <v>29.02</v>
      </c>
      <c r="X31" s="19"/>
      <c r="Y31" s="20"/>
      <c r="Z31" s="21"/>
    </row>
    <row r="32" spans="1:26" s="26" customFormat="1" ht="13.5" customHeight="1">
      <c r="A32" s="62"/>
      <c r="B32" s="12" t="s">
        <v>14</v>
      </c>
      <c r="C32" s="22"/>
      <c r="D32" s="23" t="str">
        <f>[53]결승기록지!$G$8</f>
        <v>-0.8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4"/>
    </row>
    <row r="33" spans="1:29" s="26" customFormat="1" ht="13.5" customHeight="1">
      <c r="A33" s="40">
        <v>3</v>
      </c>
      <c r="B33" s="13" t="s">
        <v>29</v>
      </c>
      <c r="C33" s="19" t="str">
        <f>[54]결승기록지!$C$11</f>
        <v>이지현</v>
      </c>
      <c r="D33" s="20" t="str">
        <f>[54]결승기록지!$E$11</f>
        <v>대구체육고</v>
      </c>
      <c r="E33" s="21" t="str">
        <f>[54]결승기록지!$F$11</f>
        <v>1:03.27</v>
      </c>
      <c r="F33" s="19" t="str">
        <f>[54]결승기록지!$C$12</f>
        <v>이서영</v>
      </c>
      <c r="G33" s="20" t="str">
        <f>[54]결승기록지!$E$12</f>
        <v>경북체육고</v>
      </c>
      <c r="H33" s="21" t="str">
        <f>[54]결승기록지!$F$12</f>
        <v>1:07.91</v>
      </c>
      <c r="I33" s="19"/>
      <c r="J33" s="20"/>
      <c r="K33" s="21"/>
      <c r="L33" s="19"/>
      <c r="M33" s="20"/>
      <c r="N33" s="21"/>
      <c r="O33" s="19"/>
      <c r="P33" s="20"/>
      <c r="Q33" s="21"/>
      <c r="R33" s="19"/>
      <c r="S33" s="20"/>
      <c r="T33" s="21"/>
      <c r="U33" s="19"/>
      <c r="V33" s="20"/>
      <c r="W33" s="21"/>
      <c r="X33" s="19"/>
      <c r="Y33" s="20"/>
      <c r="Z33" s="21"/>
    </row>
    <row r="34" spans="1:29" s="26" customFormat="1" ht="7.5" customHeight="1">
      <c r="A34" s="54"/>
      <c r="B34" s="12"/>
      <c r="C34" s="75" t="s">
        <v>75</v>
      </c>
      <c r="D34" s="76"/>
      <c r="E34" s="76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4"/>
    </row>
    <row r="35" spans="1:29" s="26" customFormat="1" ht="13.5" customHeight="1">
      <c r="A35" s="40">
        <v>4</v>
      </c>
      <c r="B35" s="13" t="s">
        <v>59</v>
      </c>
      <c r="C35" s="19" t="str">
        <f>[55]결승기록지!$C$11</f>
        <v>조영미</v>
      </c>
      <c r="D35" s="20" t="str">
        <f>[55]결승기록지!$E$11</f>
        <v>전남체육고</v>
      </c>
      <c r="E35" s="21" t="str">
        <f>[55]결승기록지!$F$11</f>
        <v>2:26.00</v>
      </c>
      <c r="F35" s="19" t="str">
        <f>[55]결승기록지!$C$12</f>
        <v>박서연</v>
      </c>
      <c r="G35" s="20" t="str">
        <f>[55]결승기록지!$E$12</f>
        <v>경기체육고</v>
      </c>
      <c r="H35" s="21" t="str">
        <f>[55]결승기록지!$F$12</f>
        <v>2:32.55</v>
      </c>
      <c r="I35" s="19"/>
      <c r="J35" s="20"/>
      <c r="K35" s="21"/>
      <c r="L35" s="19"/>
      <c r="M35" s="20"/>
      <c r="N35" s="21"/>
      <c r="O35" s="19"/>
      <c r="P35" s="20"/>
      <c r="Q35" s="21"/>
      <c r="R35" s="19"/>
      <c r="S35" s="20"/>
      <c r="T35" s="21"/>
      <c r="U35" s="19"/>
      <c r="V35" s="20"/>
      <c r="W35" s="21"/>
      <c r="X35" s="19"/>
      <c r="Y35" s="20"/>
      <c r="Z35" s="21"/>
    </row>
    <row r="36" spans="1:29" s="26" customFormat="1" ht="7.5" customHeight="1">
      <c r="A36" s="54"/>
      <c r="B36" s="12"/>
      <c r="C36" s="75" t="s">
        <v>75</v>
      </c>
      <c r="D36" s="76"/>
      <c r="E36" s="76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4"/>
    </row>
    <row r="37" spans="1:29" s="26" customFormat="1" ht="13.5" customHeight="1">
      <c r="A37" s="40">
        <v>2</v>
      </c>
      <c r="B37" s="13" t="s">
        <v>61</v>
      </c>
      <c r="C37" s="19" t="str">
        <f>[56]결승기록지!$C$11</f>
        <v>김예나</v>
      </c>
      <c r="D37" s="20" t="str">
        <f>[56]결승기록지!$E$11</f>
        <v>전북체육고</v>
      </c>
      <c r="E37" s="21" t="str">
        <f>[56]결승기록지!$F$11</f>
        <v>19:38.41</v>
      </c>
      <c r="F37" s="19" t="str">
        <f>[56]결승기록지!$C$12</f>
        <v>박서연</v>
      </c>
      <c r="G37" s="20" t="str">
        <f>[56]결승기록지!$E$12</f>
        <v>경기체육고</v>
      </c>
      <c r="H37" s="21" t="str">
        <f>[56]결승기록지!$F$12</f>
        <v>20:44.11</v>
      </c>
      <c r="I37" s="19"/>
      <c r="J37" s="20"/>
      <c r="K37" s="21"/>
      <c r="L37" s="19"/>
      <c r="M37" s="20"/>
      <c r="N37" s="21"/>
      <c r="O37" s="19"/>
      <c r="P37" s="20"/>
      <c r="Q37" s="21"/>
      <c r="R37" s="19"/>
      <c r="S37" s="20"/>
      <c r="T37" s="21"/>
      <c r="U37" s="19"/>
      <c r="V37" s="20"/>
      <c r="W37" s="21"/>
      <c r="X37" s="19"/>
      <c r="Y37" s="20"/>
      <c r="Z37" s="21"/>
    </row>
    <row r="38" spans="1:29" s="26" customFormat="1" ht="7.5" customHeight="1">
      <c r="A38" s="54"/>
      <c r="B38" s="12"/>
      <c r="C38" s="70" t="s">
        <v>75</v>
      </c>
      <c r="D38" s="71"/>
      <c r="E38" s="71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4"/>
    </row>
    <row r="39" spans="1:29" s="26" customFormat="1" ht="13.5" customHeight="1">
      <c r="A39" s="62">
        <v>1</v>
      </c>
      <c r="B39" s="13" t="s">
        <v>76</v>
      </c>
      <c r="C39" s="19" t="str">
        <f>[57]결승기록지!$C$11</f>
        <v>변수미</v>
      </c>
      <c r="D39" s="20" t="str">
        <f>[57]결승기록지!$E$11</f>
        <v>경기체육고</v>
      </c>
      <c r="E39" s="21" t="str">
        <f>[57]결승기록지!$F$11</f>
        <v>17.56</v>
      </c>
      <c r="F39" s="19" t="str">
        <f>[57]결승기록지!$C$12</f>
        <v>고민지</v>
      </c>
      <c r="G39" s="20" t="str">
        <f>[57]결승기록지!$E$12</f>
        <v>동광고</v>
      </c>
      <c r="H39" s="21" t="str">
        <f>[57]결승기록지!$F$12</f>
        <v>19.12</v>
      </c>
      <c r="I39" s="19"/>
      <c r="J39" s="20"/>
      <c r="K39" s="21"/>
      <c r="L39" s="19"/>
      <c r="M39" s="20"/>
      <c r="N39" s="21"/>
      <c r="O39" s="19"/>
      <c r="P39" s="20"/>
      <c r="Q39" s="21"/>
      <c r="R39" s="19"/>
      <c r="S39" s="20"/>
      <c r="T39" s="21"/>
      <c r="U39" s="19"/>
      <c r="V39" s="20"/>
      <c r="W39" s="21"/>
      <c r="X39" s="19"/>
      <c r="Y39" s="20"/>
      <c r="Z39" s="21"/>
    </row>
    <row r="40" spans="1:29" s="26" customFormat="1" ht="13.5" customHeight="1">
      <c r="A40" s="62"/>
      <c r="B40" s="77" t="s">
        <v>14</v>
      </c>
      <c r="C40" s="78"/>
      <c r="D40" s="79" t="str">
        <f>[57]결승기록지!$G$8</f>
        <v>-0.1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1"/>
    </row>
    <row r="41" spans="1:29" s="26" customFormat="1" ht="7.5" customHeight="1">
      <c r="A41" s="54"/>
      <c r="B41" s="12"/>
      <c r="C41" s="75" t="s">
        <v>75</v>
      </c>
      <c r="D41" s="76"/>
      <c r="E41" s="76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4"/>
    </row>
    <row r="42" spans="1:29" s="26" customFormat="1" ht="13.5" customHeight="1">
      <c r="A42" s="48">
        <v>3</v>
      </c>
      <c r="B42" s="39" t="s">
        <v>65</v>
      </c>
      <c r="C42" s="28" t="str">
        <f>[58]높이!$C$11</f>
        <v>강서현</v>
      </c>
      <c r="D42" s="29" t="str">
        <f>[58]높이!$E$11</f>
        <v>충남체육고</v>
      </c>
      <c r="E42" s="30" t="str">
        <f>[58]높이!$F$11</f>
        <v>1.60</v>
      </c>
      <c r="F42" s="28" t="str">
        <f>[58]높이!$C$12</f>
        <v>구다연</v>
      </c>
      <c r="G42" s="29" t="str">
        <f>[58]높이!$E$12</f>
        <v>서울체육고</v>
      </c>
      <c r="H42" s="30" t="str">
        <f>[58]높이!$F$12</f>
        <v>1.55</v>
      </c>
      <c r="I42" s="28" t="str">
        <f>[58]높이!$C$13</f>
        <v>최지우</v>
      </c>
      <c r="J42" s="29" t="str">
        <f>[58]높이!$E$13</f>
        <v>충남체육고</v>
      </c>
      <c r="K42" s="30" t="str">
        <f>[58]높이!$F$13</f>
        <v>1.25</v>
      </c>
      <c r="L42" s="28"/>
      <c r="M42" s="29"/>
      <c r="N42" s="30"/>
      <c r="O42" s="28"/>
      <c r="P42" s="29"/>
      <c r="Q42" s="30"/>
      <c r="R42" s="28"/>
      <c r="S42" s="29"/>
      <c r="T42" s="38"/>
      <c r="U42" s="28"/>
      <c r="V42" s="29"/>
      <c r="W42" s="38"/>
      <c r="X42" s="28"/>
      <c r="Y42" s="29"/>
      <c r="Z42" s="30"/>
      <c r="AA42" s="27"/>
      <c r="AB42" s="27"/>
      <c r="AC42" s="27"/>
    </row>
    <row r="43" spans="1:29" s="26" customFormat="1" ht="13.5" customHeight="1">
      <c r="A43" s="62">
        <v>2</v>
      </c>
      <c r="B43" s="13" t="s">
        <v>17</v>
      </c>
      <c r="C43" s="19" t="str">
        <f>[58]멀리!$C$11</f>
        <v>이하얀</v>
      </c>
      <c r="D43" s="20" t="str">
        <f>[58]멀리!$E$11</f>
        <v>경북체육고</v>
      </c>
      <c r="E43" s="21" t="str">
        <f>[58]멀리!$F$11</f>
        <v>5.33</v>
      </c>
      <c r="F43" s="19" t="str">
        <f>[58]멀리!$C$12</f>
        <v>임채영</v>
      </c>
      <c r="G43" s="20" t="str">
        <f>[58]멀리!$E$12</f>
        <v>전북체육고</v>
      </c>
      <c r="H43" s="21" t="str">
        <f>[58]멀리!$F$12</f>
        <v>5.10</v>
      </c>
      <c r="I43" s="19" t="str">
        <f>[58]멀리!$C$13</f>
        <v>윤예진</v>
      </c>
      <c r="J43" s="20" t="str">
        <f>[58]멀리!$E$13</f>
        <v>함양제일고</v>
      </c>
      <c r="K43" s="21" t="str">
        <f>[58]멀리!$F$13</f>
        <v>5.01</v>
      </c>
      <c r="L43" s="19" t="str">
        <f>[58]멀리!$C$14</f>
        <v>추효린</v>
      </c>
      <c r="M43" s="20" t="str">
        <f>[58]멀리!$E$14</f>
        <v>경기체육고</v>
      </c>
      <c r="N43" s="21" t="str">
        <f>[58]멀리!$F$14</f>
        <v>4.86</v>
      </c>
      <c r="O43" s="19" t="str">
        <f>[58]멀리!$C$15</f>
        <v>김민지</v>
      </c>
      <c r="P43" s="20" t="str">
        <f>[58]멀리!$E$15</f>
        <v>경기소래고</v>
      </c>
      <c r="Q43" s="21" t="str">
        <f>[58]멀리!$F$15</f>
        <v>4.80</v>
      </c>
      <c r="R43" s="19" t="str">
        <f>[58]멀리!$C$16</f>
        <v>최지우</v>
      </c>
      <c r="S43" s="20" t="str">
        <f>[58]멀리!$E$16</f>
        <v>충남체육고</v>
      </c>
      <c r="T43" s="21" t="str">
        <f>[58]멀리!$F$16</f>
        <v>4.08</v>
      </c>
      <c r="U43" s="19"/>
      <c r="V43" s="20"/>
      <c r="W43" s="21"/>
      <c r="X43" s="19"/>
      <c r="Y43" s="20"/>
      <c r="Z43" s="21"/>
    </row>
    <row r="44" spans="1:29" s="26" customFormat="1" ht="13.5" customHeight="1">
      <c r="A44" s="62"/>
      <c r="B44" s="12" t="s">
        <v>14</v>
      </c>
      <c r="C44" s="32"/>
      <c r="D44" s="42" t="str">
        <f>[58]멀리!$G$11</f>
        <v>-0.1</v>
      </c>
      <c r="E44" s="43"/>
      <c r="F44" s="32"/>
      <c r="G44" s="42" t="str">
        <f>[58]멀리!$G$12</f>
        <v>0.3</v>
      </c>
      <c r="H44" s="43"/>
      <c r="I44" s="32"/>
      <c r="J44" s="42" t="str">
        <f>[58]멀리!$G$13</f>
        <v>0.1</v>
      </c>
      <c r="K44" s="43"/>
      <c r="L44" s="32"/>
      <c r="M44" s="42" t="str">
        <f>[58]멀리!$G$14</f>
        <v>-0.2</v>
      </c>
      <c r="N44" s="43"/>
      <c r="O44" s="32"/>
      <c r="P44" s="42" t="str">
        <f>[58]멀리!$G$15</f>
        <v>-0.2</v>
      </c>
      <c r="Q44" s="43"/>
      <c r="R44" s="32"/>
      <c r="S44" s="42" t="str">
        <f>[58]멀리!$G$16</f>
        <v>0.1</v>
      </c>
      <c r="T44" s="43"/>
      <c r="U44" s="46"/>
      <c r="V44" s="42"/>
      <c r="W44" s="45"/>
      <c r="X44" s="22"/>
      <c r="Y44" s="42"/>
      <c r="Z44" s="43"/>
    </row>
    <row r="45" spans="1:29" s="26" customFormat="1" ht="13.5" customHeight="1">
      <c r="A45" s="62">
        <v>4</v>
      </c>
      <c r="B45" s="13" t="s">
        <v>68</v>
      </c>
      <c r="C45" s="19" t="str">
        <f>[58]세단!$C$11</f>
        <v>임채영</v>
      </c>
      <c r="D45" s="20" t="str">
        <f>[58]세단!$E$11</f>
        <v>전북체육고</v>
      </c>
      <c r="E45" s="21" t="str">
        <f>[58]세단!$F$11</f>
        <v>11.43</v>
      </c>
      <c r="F45" s="19" t="str">
        <f>[58]세단!$C$12</f>
        <v>이하얀</v>
      </c>
      <c r="G45" s="20" t="str">
        <f>[58]세단!$E$12</f>
        <v>경북체육고</v>
      </c>
      <c r="H45" s="41" t="str">
        <f>[58]세단!$F$12</f>
        <v>10.95</v>
      </c>
      <c r="I45" s="19"/>
      <c r="J45" s="20"/>
      <c r="K45" s="41"/>
      <c r="L45" s="19"/>
      <c r="M45" s="20"/>
      <c r="N45" s="21"/>
      <c r="O45" s="19"/>
      <c r="P45" s="20"/>
      <c r="Q45" s="41"/>
      <c r="R45" s="19"/>
      <c r="S45" s="20"/>
      <c r="T45" s="21"/>
      <c r="U45" s="19"/>
      <c r="V45" s="20"/>
      <c r="W45" s="21"/>
      <c r="X45" s="19"/>
      <c r="Y45" s="20"/>
      <c r="Z45" s="21"/>
    </row>
    <row r="46" spans="1:29" s="26" customFormat="1" ht="13.5" customHeight="1">
      <c r="A46" s="62"/>
      <c r="B46" s="12" t="s">
        <v>14</v>
      </c>
      <c r="C46" s="32"/>
      <c r="D46" s="42" t="str">
        <f>[58]세단!$G$11</f>
        <v>2.0</v>
      </c>
      <c r="E46" s="43"/>
      <c r="F46" s="44"/>
      <c r="G46" s="42" t="str">
        <f>[58]세단!$G$12</f>
        <v>0.7</v>
      </c>
      <c r="H46" s="45"/>
      <c r="I46" s="44"/>
      <c r="J46" s="42" t="str">
        <f>[58]세단!$G$13</f>
        <v/>
      </c>
      <c r="K46" s="43"/>
      <c r="L46" s="32"/>
      <c r="M46" s="42"/>
      <c r="N46" s="43"/>
      <c r="O46" s="22"/>
      <c r="P46" s="42"/>
      <c r="Q46" s="43"/>
      <c r="R46" s="22"/>
      <c r="S46" s="42"/>
      <c r="T46" s="45"/>
      <c r="U46" s="46"/>
      <c r="V46" s="42"/>
      <c r="W46" s="45"/>
      <c r="X46" s="22"/>
      <c r="Y46" s="42"/>
      <c r="Z46" s="43"/>
    </row>
    <row r="47" spans="1:29" s="26" customFormat="1" ht="13.5" customHeight="1">
      <c r="A47" s="40">
        <v>5</v>
      </c>
      <c r="B47" s="14" t="s">
        <v>22</v>
      </c>
      <c r="C47" s="15" t="str">
        <f>[58]포환!$C$11</f>
        <v>최가은</v>
      </c>
      <c r="D47" s="16" t="str">
        <f>[58]포환!$E$11</f>
        <v>충북체육고</v>
      </c>
      <c r="E47" s="17" t="str">
        <f>[58]포환!$F$11</f>
        <v>12.65</v>
      </c>
      <c r="F47" s="15" t="str">
        <f>[58]포환!$C$12</f>
        <v>김다연</v>
      </c>
      <c r="G47" s="16" t="str">
        <f>[58]포환!$E$12</f>
        <v>충북체육고</v>
      </c>
      <c r="H47" s="17" t="str">
        <f>[58]포환!$F$12</f>
        <v>7.60</v>
      </c>
      <c r="I47" s="15" t="str">
        <f>[58]포환!$C$13</f>
        <v>양서영</v>
      </c>
      <c r="J47" s="16" t="str">
        <f>[58]포환!$E$13</f>
        <v>전북체육고</v>
      </c>
      <c r="K47" s="17" t="str">
        <f>[58]포환!$F$13</f>
        <v>5.34</v>
      </c>
      <c r="L47" s="15"/>
      <c r="M47" s="16"/>
      <c r="N47" s="17"/>
      <c r="O47" s="15"/>
      <c r="P47" s="16"/>
      <c r="Q47" s="17"/>
      <c r="R47" s="15"/>
      <c r="S47" s="16"/>
      <c r="T47" s="37"/>
      <c r="U47" s="15"/>
      <c r="V47" s="16"/>
      <c r="W47" s="37"/>
      <c r="X47" s="15"/>
      <c r="Y47" s="16"/>
      <c r="Z47" s="37"/>
    </row>
    <row r="48" spans="1:29" s="26" customFormat="1" ht="13.5" customHeight="1">
      <c r="A48" s="40">
        <v>3</v>
      </c>
      <c r="B48" s="14" t="s">
        <v>71</v>
      </c>
      <c r="C48" s="15" t="str">
        <f>[58]원반!$C$11</f>
        <v>조수민</v>
      </c>
      <c r="D48" s="16" t="str">
        <f>[58]원반!$E$11</f>
        <v>경북체육고</v>
      </c>
      <c r="E48" s="17" t="str">
        <f>[58]원반!$F$11</f>
        <v>33.38</v>
      </c>
      <c r="F48" s="15" t="str">
        <f>[58]원반!$C$12</f>
        <v>신다운</v>
      </c>
      <c r="G48" s="16" t="str">
        <f>[58]원반!$E$12</f>
        <v>강원체육고</v>
      </c>
      <c r="H48" s="17" t="str">
        <f>[58]원반!$F$12</f>
        <v>20.66</v>
      </c>
      <c r="I48" s="15" t="str">
        <f>[58]원반!$C$13</f>
        <v>김다연</v>
      </c>
      <c r="J48" s="16" t="str">
        <f>[58]원반!$E$13</f>
        <v>충북체육고</v>
      </c>
      <c r="K48" s="17" t="str">
        <f>[58]원반!$F$13</f>
        <v>18.42</v>
      </c>
      <c r="L48" s="15"/>
      <c r="M48" s="16"/>
      <c r="N48" s="17"/>
      <c r="O48" s="15"/>
      <c r="P48" s="16"/>
      <c r="Q48" s="17"/>
      <c r="R48" s="15"/>
      <c r="S48" s="16"/>
      <c r="T48" s="37"/>
      <c r="U48" s="15"/>
      <c r="V48" s="16"/>
      <c r="W48" s="37"/>
      <c r="X48" s="15"/>
      <c r="Y48" s="16"/>
      <c r="Z48" s="37"/>
    </row>
    <row r="49" spans="1:26" s="26" customFormat="1" ht="13.5" customHeight="1">
      <c r="A49" s="40">
        <v>4</v>
      </c>
      <c r="B49" s="14" t="s">
        <v>73</v>
      </c>
      <c r="C49" s="15" t="str">
        <f>[58]창!$C$11</f>
        <v>박지영</v>
      </c>
      <c r="D49" s="16" t="str">
        <f>[58]창!$E$11</f>
        <v>충북체육고</v>
      </c>
      <c r="E49" s="17" t="str">
        <f>[58]창!$F$11</f>
        <v>31.67</v>
      </c>
      <c r="F49" s="15" t="str">
        <f>[58]창!$C$12</f>
        <v>신다운</v>
      </c>
      <c r="G49" s="16" t="str">
        <f>[58]창!$E$12</f>
        <v>강원체육고</v>
      </c>
      <c r="H49" s="17" t="str">
        <f>[58]창!$F$12</f>
        <v>18.24</v>
      </c>
      <c r="I49" s="15" t="str">
        <f>[58]창!$C$13</f>
        <v>최가은</v>
      </c>
      <c r="J49" s="16" t="str">
        <f>[58]창!$E$13</f>
        <v>충북체육고</v>
      </c>
      <c r="K49" s="17" t="str">
        <f>[58]창!$F$13</f>
        <v>17.82</v>
      </c>
      <c r="L49" s="15"/>
      <c r="M49" s="16"/>
      <c r="N49" s="17"/>
      <c r="O49" s="15"/>
      <c r="P49" s="16"/>
      <c r="Q49" s="17"/>
      <c r="R49" s="15"/>
      <c r="S49" s="16"/>
      <c r="T49" s="37"/>
      <c r="U49" s="15"/>
      <c r="V49" s="16"/>
      <c r="W49" s="37"/>
      <c r="X49" s="15"/>
      <c r="Y49" s="16"/>
      <c r="Z49" s="37"/>
    </row>
    <row r="50" spans="1:26" s="26" customFormat="1" ht="13.5" customHeight="1">
      <c r="A50" s="33"/>
      <c r="B50" s="18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s="9" customFormat="1" ht="14.25" customHeight="1">
      <c r="A51" s="36"/>
      <c r="B51" s="11" t="s">
        <v>24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>
      <c r="A52" s="36"/>
    </row>
    <row r="53" spans="1:26">
      <c r="A53" s="36"/>
    </row>
  </sheetData>
  <mergeCells count="19">
    <mergeCell ref="A45:A46"/>
    <mergeCell ref="C34:E34"/>
    <mergeCell ref="C36:E36"/>
    <mergeCell ref="C38:E38"/>
    <mergeCell ref="A39:A40"/>
    <mergeCell ref="C41:E41"/>
    <mergeCell ref="A43:A44"/>
    <mergeCell ref="A17:A18"/>
    <mergeCell ref="A19:A20"/>
    <mergeCell ref="B25:C25"/>
    <mergeCell ref="F25:S25"/>
    <mergeCell ref="A29:A30"/>
    <mergeCell ref="A31:A32"/>
    <mergeCell ref="E2:T2"/>
    <mergeCell ref="B3:C3"/>
    <mergeCell ref="F3:S3"/>
    <mergeCell ref="A7:A8"/>
    <mergeCell ref="A9:A10"/>
    <mergeCell ref="A14:A15"/>
  </mergeCells>
  <phoneticPr fontId="2" type="noConversion"/>
  <printOptions verticalCentered="1"/>
  <pageMargins left="0.35433070866141736" right="0" top="0" bottom="0" header="0" footer="0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view="pageBreakPreview" zoomScale="160" zoomScaleSheetLayoutView="16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34"/>
    </row>
    <row r="2" spans="1:26" s="9" customFormat="1" ht="45" customHeight="1" thickBot="1">
      <c r="A2" s="34"/>
      <c r="B2" s="10"/>
      <c r="C2" s="10"/>
      <c r="D2" s="10"/>
      <c r="E2" s="63" t="s">
        <v>47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1" t="s">
        <v>77</v>
      </c>
      <c r="V2" s="31"/>
      <c r="W2" s="31"/>
      <c r="X2" s="31"/>
      <c r="Y2" s="31"/>
      <c r="Z2" s="31"/>
    </row>
    <row r="3" spans="1:26" s="9" customFormat="1" ht="14.25" thickTop="1">
      <c r="A3" s="34"/>
      <c r="B3" s="65" t="s">
        <v>78</v>
      </c>
      <c r="C3" s="65"/>
      <c r="D3" s="10"/>
      <c r="E3" s="10"/>
      <c r="F3" s="66" t="s">
        <v>79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7</v>
      </c>
      <c r="C5" s="2"/>
      <c r="D5" s="3" t="s">
        <v>53</v>
      </c>
      <c r="E5" s="4"/>
      <c r="F5" s="2"/>
      <c r="G5" s="3" t="s">
        <v>11</v>
      </c>
      <c r="H5" s="4"/>
      <c r="I5" s="2"/>
      <c r="J5" s="3" t="s">
        <v>80</v>
      </c>
      <c r="K5" s="4"/>
      <c r="L5" s="2"/>
      <c r="M5" s="3" t="s">
        <v>81</v>
      </c>
      <c r="N5" s="4"/>
      <c r="O5" s="2"/>
      <c r="P5" s="3" t="s">
        <v>2</v>
      </c>
      <c r="Q5" s="4"/>
      <c r="R5" s="2"/>
      <c r="S5" s="3" t="s">
        <v>82</v>
      </c>
      <c r="T5" s="4"/>
      <c r="U5" s="2"/>
      <c r="V5" s="3" t="s">
        <v>83</v>
      </c>
      <c r="W5" s="4"/>
      <c r="X5" s="2"/>
      <c r="Y5" s="3" t="s">
        <v>9</v>
      </c>
      <c r="Z5" s="4"/>
    </row>
    <row r="6" spans="1:26" ht="14.25" thickBot="1">
      <c r="B6" s="6" t="s">
        <v>54</v>
      </c>
      <c r="C6" s="5" t="s">
        <v>5</v>
      </c>
      <c r="D6" s="5" t="s">
        <v>84</v>
      </c>
      <c r="E6" s="5" t="s">
        <v>6</v>
      </c>
      <c r="F6" s="5" t="s">
        <v>5</v>
      </c>
      <c r="G6" s="5" t="s">
        <v>85</v>
      </c>
      <c r="H6" s="5" t="s">
        <v>6</v>
      </c>
      <c r="I6" s="5" t="s">
        <v>5</v>
      </c>
      <c r="J6" s="5" t="s">
        <v>10</v>
      </c>
      <c r="K6" s="5" t="s">
        <v>86</v>
      </c>
      <c r="L6" s="5" t="s">
        <v>5</v>
      </c>
      <c r="M6" s="5" t="s">
        <v>10</v>
      </c>
      <c r="N6" s="5" t="s">
        <v>87</v>
      </c>
      <c r="O6" s="5" t="s">
        <v>88</v>
      </c>
      <c r="P6" s="5" t="s">
        <v>10</v>
      </c>
      <c r="Q6" s="5" t="s">
        <v>87</v>
      </c>
      <c r="R6" s="5" t="s">
        <v>89</v>
      </c>
      <c r="S6" s="5" t="s">
        <v>84</v>
      </c>
      <c r="T6" s="5" t="s">
        <v>90</v>
      </c>
      <c r="U6" s="5" t="s">
        <v>5</v>
      </c>
      <c r="V6" s="5" t="s">
        <v>10</v>
      </c>
      <c r="W6" s="5" t="s">
        <v>6</v>
      </c>
      <c r="X6" s="5" t="s">
        <v>88</v>
      </c>
      <c r="Y6" s="5" t="s">
        <v>10</v>
      </c>
      <c r="Z6" s="5" t="s">
        <v>90</v>
      </c>
    </row>
    <row r="7" spans="1:26" s="87" customFormat="1" ht="13.5" customHeight="1" thickTop="1">
      <c r="A7" s="82">
        <v>2</v>
      </c>
      <c r="B7" s="83" t="s">
        <v>13</v>
      </c>
      <c r="C7" s="84" t="str">
        <f>[59]결승기록지!$C$11</f>
        <v>손지원</v>
      </c>
      <c r="D7" s="85" t="str">
        <f>[59]결승기록지!$E$11</f>
        <v>경기체육고</v>
      </c>
      <c r="E7" s="86" t="str">
        <f>[59]결승기록지!$F$11</f>
        <v>10.74</v>
      </c>
      <c r="F7" s="84" t="str">
        <f>[59]결승기록지!$C$12</f>
        <v>우인섭</v>
      </c>
      <c r="G7" s="85" t="str">
        <f>[59]결승기록지!$E$12</f>
        <v>경복고</v>
      </c>
      <c r="H7" s="86" t="str">
        <f>[59]결승기록지!$F$12</f>
        <v>10.76</v>
      </c>
      <c r="I7" s="84" t="str">
        <f>[59]결승기록지!$C$13</f>
        <v>박종희</v>
      </c>
      <c r="J7" s="85" t="str">
        <f>[59]결승기록지!$E$13</f>
        <v>김해가야고</v>
      </c>
      <c r="K7" s="86" t="str">
        <f>[59]결승기록지!$F$13</f>
        <v>10.95</v>
      </c>
      <c r="L7" s="84" t="str">
        <f>[59]결승기록지!$C$14</f>
        <v>이예찬</v>
      </c>
      <c r="M7" s="85" t="str">
        <f>[59]결승기록지!$E$14</f>
        <v>경기체육고</v>
      </c>
      <c r="N7" s="86" t="str">
        <f>[59]결승기록지!$F$14</f>
        <v>11.23</v>
      </c>
      <c r="O7" s="84" t="str">
        <f>[59]결승기록지!$C$15</f>
        <v>이동인</v>
      </c>
      <c r="P7" s="85" t="str">
        <f>[59]결승기록지!$E$15</f>
        <v>김포제일공업고</v>
      </c>
      <c r="Q7" s="86" t="str">
        <f>[59]결승기록지!$F$15</f>
        <v>11.33</v>
      </c>
      <c r="R7" s="84" t="str">
        <f>[59]결승기록지!$C$16</f>
        <v>이준영</v>
      </c>
      <c r="S7" s="85" t="str">
        <f>[59]결승기록지!$E$16</f>
        <v>태원고</v>
      </c>
      <c r="T7" s="86" t="str">
        <f>[59]결승기록지!$F$16</f>
        <v>11.35</v>
      </c>
      <c r="U7" s="84" t="str">
        <f>[59]결승기록지!$C$17</f>
        <v>이동호</v>
      </c>
      <c r="V7" s="85" t="str">
        <f>[59]결승기록지!$E$17</f>
        <v>김포제일공업고</v>
      </c>
      <c r="W7" s="86" t="str">
        <f>[59]결승기록지!$F$17</f>
        <v>11.71</v>
      </c>
      <c r="X7" s="84"/>
      <c r="Y7" s="85"/>
      <c r="Z7" s="86"/>
    </row>
    <row r="8" spans="1:26" s="87" customFormat="1" ht="13.5" customHeight="1">
      <c r="A8" s="82"/>
      <c r="B8" s="12" t="s">
        <v>14</v>
      </c>
      <c r="C8" s="22"/>
      <c r="D8" s="23" t="str">
        <f>[59]결승기록지!$G$8</f>
        <v>-0.4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6" s="87" customFormat="1" ht="13.5" customHeight="1">
      <c r="A9" s="82">
        <v>3</v>
      </c>
      <c r="B9" s="13" t="s">
        <v>56</v>
      </c>
      <c r="C9" s="19" t="str">
        <f>[60]결승기록지!$C$11</f>
        <v>박종희</v>
      </c>
      <c r="D9" s="20" t="str">
        <f>[60]결승기록지!$E$11</f>
        <v>김해가야고</v>
      </c>
      <c r="E9" s="21" t="str">
        <f>[60]결승기록지!$F$11</f>
        <v>21.82</v>
      </c>
      <c r="F9" s="19" t="str">
        <f>[60]결승기록지!$C$12</f>
        <v>손지원</v>
      </c>
      <c r="G9" s="20" t="str">
        <f>[60]결승기록지!$E$12</f>
        <v>경기체육고</v>
      </c>
      <c r="H9" s="21" t="str">
        <f>[60]결승기록지!$F$12</f>
        <v>21.85</v>
      </c>
      <c r="I9" s="19" t="str">
        <f>[60]결승기록지!$C$13</f>
        <v>우인섭</v>
      </c>
      <c r="J9" s="20" t="str">
        <f>[60]결승기록지!$E$13</f>
        <v>경복고</v>
      </c>
      <c r="K9" s="21" t="str">
        <f>[60]결승기록지!$F$13</f>
        <v>22.00</v>
      </c>
      <c r="L9" s="19" t="str">
        <f>[60]결승기록지!$C$14</f>
        <v>신현서</v>
      </c>
      <c r="M9" s="20" t="str">
        <f>[60]결승기록지!$E$14</f>
        <v>경기체육고</v>
      </c>
      <c r="N9" s="21" t="str">
        <f>[60]결승기록지!$F$14</f>
        <v>22.77</v>
      </c>
      <c r="O9" s="19" t="str">
        <f>[60]결승기록지!$C$15</f>
        <v>이동인</v>
      </c>
      <c r="P9" s="20" t="str">
        <f>[60]결승기록지!$E$15</f>
        <v>김포제일공업고</v>
      </c>
      <c r="Q9" s="21" t="str">
        <f>[60]결승기록지!$F$15</f>
        <v>23.46</v>
      </c>
      <c r="R9" s="19" t="str">
        <f>[60]결승기록지!$C$16</f>
        <v>이예찬</v>
      </c>
      <c r="S9" s="20" t="str">
        <f>[60]결승기록지!$E$16</f>
        <v>경기체육고</v>
      </c>
      <c r="T9" s="21" t="str">
        <f>[60]결승기록지!$F$16</f>
        <v>23.69</v>
      </c>
      <c r="U9" s="19" t="str">
        <f>[60]결승기록지!$C$17</f>
        <v>이석원</v>
      </c>
      <c r="V9" s="20" t="str">
        <f>[60]결승기록지!$E$17</f>
        <v>경복고</v>
      </c>
      <c r="W9" s="21" t="str">
        <f>[60]결승기록지!$F$17</f>
        <v>24.01</v>
      </c>
      <c r="X9" s="19" t="str">
        <f>[60]결승기록지!$C$18</f>
        <v>유준수</v>
      </c>
      <c r="Y9" s="20" t="str">
        <f>[60]결승기록지!$E$18</f>
        <v>태원고</v>
      </c>
      <c r="Z9" s="21" t="str">
        <f>[60]결승기록지!$F$18</f>
        <v>24.04</v>
      </c>
    </row>
    <row r="10" spans="1:26" s="87" customFormat="1" ht="13.5" customHeight="1">
      <c r="A10" s="82"/>
      <c r="B10" s="12" t="s">
        <v>14</v>
      </c>
      <c r="C10" s="22"/>
      <c r="D10" s="23" t="str">
        <f>[60]결승기록지!$G$8</f>
        <v>-0.3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6" s="87" customFormat="1" ht="13.5" customHeight="1">
      <c r="A11" s="33">
        <v>2</v>
      </c>
      <c r="B11" s="14" t="s">
        <v>29</v>
      </c>
      <c r="C11" s="88" t="str">
        <f>[61]결승기록지!$C$11</f>
        <v>장수찬</v>
      </c>
      <c r="D11" s="89" t="str">
        <f>[61]결승기록지!$E$11</f>
        <v>광양하이텍고</v>
      </c>
      <c r="E11" s="90" t="str">
        <f>[61]결승기록지!$F$11</f>
        <v>48.91</v>
      </c>
      <c r="F11" s="88" t="str">
        <f>[61]결승기록지!$C$12</f>
        <v>신현서</v>
      </c>
      <c r="G11" s="89" t="str">
        <f>[61]결승기록지!$E$12</f>
        <v>경기체육고</v>
      </c>
      <c r="H11" s="90" t="str">
        <f>[61]결승기록지!$F$12</f>
        <v>50.91</v>
      </c>
      <c r="I11" s="88" t="str">
        <f>[61]결승기록지!$C$13</f>
        <v>정안성</v>
      </c>
      <c r="J11" s="89" t="str">
        <f>[61]결승기록지!$E$13</f>
        <v>은행고</v>
      </c>
      <c r="K11" s="90" t="str">
        <f>[61]결승기록지!$F$13</f>
        <v>51.49</v>
      </c>
      <c r="L11" s="88" t="str">
        <f>[61]결승기록지!$C$14</f>
        <v>이종호</v>
      </c>
      <c r="M11" s="89" t="str">
        <f>[61]결승기록지!$E$14</f>
        <v>경북체육고</v>
      </c>
      <c r="N11" s="90" t="str">
        <f>[61]결승기록지!$F$14</f>
        <v>52.32</v>
      </c>
      <c r="O11" s="88" t="str">
        <f>[61]결승기록지!$C$15</f>
        <v>유준수</v>
      </c>
      <c r="P11" s="89" t="str">
        <f>[61]결승기록지!$E$15</f>
        <v>태원고</v>
      </c>
      <c r="Q11" s="90" t="str">
        <f>[61]결승기록지!$F$15</f>
        <v>53.98</v>
      </c>
      <c r="R11" s="88" t="str">
        <f>[61]결승기록지!$C$16</f>
        <v>이주은</v>
      </c>
      <c r="S11" s="89" t="str">
        <f>[61]결승기록지!$E$16</f>
        <v>양정고</v>
      </c>
      <c r="T11" s="90" t="str">
        <f>[61]결승기록지!$F$16</f>
        <v>54.22</v>
      </c>
      <c r="U11" s="88"/>
      <c r="V11" s="89"/>
      <c r="W11" s="90"/>
      <c r="X11" s="88"/>
      <c r="Y11" s="89"/>
      <c r="Z11" s="90"/>
    </row>
    <row r="12" spans="1:26" s="87" customFormat="1" ht="13.5" customHeight="1">
      <c r="A12" s="33">
        <v>4</v>
      </c>
      <c r="B12" s="14" t="s">
        <v>91</v>
      </c>
      <c r="C12" s="88" t="str">
        <f>[62]결승기록지!$C$11</f>
        <v>이재형</v>
      </c>
      <c r="D12" s="89" t="str">
        <f>[62]결승기록지!$E$11</f>
        <v>경기체육고</v>
      </c>
      <c r="E12" s="90" t="str">
        <f>[62]결승기록지!$F$11</f>
        <v>1:55.38</v>
      </c>
      <c r="F12" s="88" t="str">
        <f>[62]결승기록지!$C$12</f>
        <v>안희성</v>
      </c>
      <c r="G12" s="89" t="str">
        <f>[62]결승기록지!$E$12</f>
        <v>김포제일공업고</v>
      </c>
      <c r="H12" s="90" t="str">
        <f>[62]결승기록지!$F$12</f>
        <v>1:58.53</v>
      </c>
      <c r="I12" s="88" t="str">
        <f>[62]결승기록지!$C$13</f>
        <v>이동규</v>
      </c>
      <c r="J12" s="89" t="str">
        <f>[62]결승기록지!$E$13</f>
        <v>대전체육고</v>
      </c>
      <c r="K12" s="90" t="str">
        <f>[62]결승기록지!$F$13</f>
        <v>2:06.16</v>
      </c>
      <c r="L12" s="88" t="str">
        <f>[62]결승기록지!$C$14</f>
        <v>신현우</v>
      </c>
      <c r="M12" s="89" t="str">
        <f>[62]결승기록지!$E$14</f>
        <v>영광공업고</v>
      </c>
      <c r="N12" s="90" t="str">
        <f>[62]결승기록지!$F$14</f>
        <v>2:06.95</v>
      </c>
      <c r="O12" s="88" t="str">
        <f>[62]결승기록지!$C$15</f>
        <v>강병준</v>
      </c>
      <c r="P12" s="89" t="str">
        <f>[62]결승기록지!$E$15</f>
        <v>한솔고</v>
      </c>
      <c r="Q12" s="90" t="str">
        <f>[62]결승기록지!$F$15</f>
        <v>2:09.69</v>
      </c>
      <c r="R12" s="88" t="str">
        <f>[62]결승기록지!$C$16</f>
        <v>주윤혁</v>
      </c>
      <c r="S12" s="89" t="str">
        <f>[62]결승기록지!$E$16</f>
        <v>은행고</v>
      </c>
      <c r="T12" s="90" t="str">
        <f>[62]결승기록지!$F$16</f>
        <v>2:12.31</v>
      </c>
      <c r="U12" s="88" t="str">
        <f>[62]결승기록지!$C$17</f>
        <v>이기성</v>
      </c>
      <c r="V12" s="89" t="str">
        <f>[62]결승기록지!$E$17</f>
        <v>충북체육고</v>
      </c>
      <c r="W12" s="90" t="str">
        <f>[62]결승기록지!$F$17</f>
        <v>2:13.32</v>
      </c>
      <c r="X12" s="88"/>
      <c r="Y12" s="89"/>
      <c r="Z12" s="90"/>
    </row>
    <row r="13" spans="1:26" s="87" customFormat="1" ht="13.5" customHeight="1">
      <c r="A13" s="91">
        <v>2</v>
      </c>
      <c r="B13" s="14" t="s">
        <v>20</v>
      </c>
      <c r="C13" s="88" t="str">
        <f>[63]결승기록지!$C$11</f>
        <v>이재형</v>
      </c>
      <c r="D13" s="89" t="str">
        <f>[63]결승기록지!$E$11</f>
        <v>경기체육고</v>
      </c>
      <c r="E13" s="92" t="str">
        <f>[63]결승기록지!$F$11</f>
        <v>4:13.91</v>
      </c>
      <c r="F13" s="88" t="str">
        <f>[63]결승기록지!$C$12</f>
        <v>손세진</v>
      </c>
      <c r="G13" s="89" t="str">
        <f>[63]결승기록지!$E$12</f>
        <v>대구체육고</v>
      </c>
      <c r="H13" s="92" t="str">
        <f>[63]결승기록지!$F$12</f>
        <v>4:17.11</v>
      </c>
      <c r="I13" s="88" t="str">
        <f>[63]결승기록지!$C$13</f>
        <v>한승엽</v>
      </c>
      <c r="J13" s="89" t="str">
        <f>[63]결승기록지!$E$13</f>
        <v>배문고</v>
      </c>
      <c r="K13" s="92" t="str">
        <f>[63]결승기록지!$F$13</f>
        <v>4:17.43</v>
      </c>
      <c r="L13" s="88" t="str">
        <f>[63]결승기록지!$C$14</f>
        <v>정태준</v>
      </c>
      <c r="M13" s="89" t="str">
        <f>[63]결승기록지!$E$14</f>
        <v>경북영동고</v>
      </c>
      <c r="N13" s="92" t="str">
        <f>[63]결승기록지!$F$14</f>
        <v>4:18.60</v>
      </c>
      <c r="O13" s="88" t="str">
        <f>[63]결승기록지!$C$15</f>
        <v>김동환</v>
      </c>
      <c r="P13" s="89" t="str">
        <f>[63]결승기록지!$E$15</f>
        <v>배문고</v>
      </c>
      <c r="Q13" s="92" t="str">
        <f>[63]결승기록지!$F$15</f>
        <v>4:21.10</v>
      </c>
      <c r="R13" s="88" t="str">
        <f>[63]결승기록지!$C$16</f>
        <v>정승균</v>
      </c>
      <c r="S13" s="89" t="str">
        <f>[63]결승기록지!$E$16</f>
        <v>대전체육고</v>
      </c>
      <c r="T13" s="92" t="str">
        <f>[63]결승기록지!$F$16</f>
        <v>4:22.05</v>
      </c>
      <c r="U13" s="88" t="str">
        <f>[63]결승기록지!$C$17</f>
        <v>허태성</v>
      </c>
      <c r="V13" s="89" t="str">
        <f>[63]결승기록지!$E$17</f>
        <v>배문고</v>
      </c>
      <c r="W13" s="92" t="str">
        <f>[63]결승기록지!$F$17</f>
        <v>4:22.83</v>
      </c>
      <c r="X13" s="88" t="str">
        <f>[63]결승기록지!$C$18</f>
        <v>유진서</v>
      </c>
      <c r="Y13" s="89" t="str">
        <f>[63]결승기록지!$E$18</f>
        <v>충북체육고</v>
      </c>
      <c r="Z13" s="92" t="str">
        <f>[63]결승기록지!$F$18</f>
        <v>4:23.61</v>
      </c>
    </row>
    <row r="14" spans="1:26" s="87" customFormat="1" ht="13.5" customHeight="1">
      <c r="A14" s="33">
        <v>4</v>
      </c>
      <c r="B14" s="14" t="s">
        <v>92</v>
      </c>
      <c r="C14" s="15" t="str">
        <f>[64]결승기록지!$C$11</f>
        <v>정태준</v>
      </c>
      <c r="D14" s="16" t="str">
        <f>[64]결승기록지!$E$11</f>
        <v>경북영동고</v>
      </c>
      <c r="E14" s="93" t="str">
        <f>[64]결승기록지!$F$11</f>
        <v>15:13.32</v>
      </c>
      <c r="F14" s="15" t="str">
        <f>[64]결승기록지!$C$12</f>
        <v>손세진</v>
      </c>
      <c r="G14" s="16" t="str">
        <f>[64]결승기록지!$E$12</f>
        <v>대구체육고</v>
      </c>
      <c r="H14" s="93" t="str">
        <f>[64]결승기록지!$F$12</f>
        <v>15:14.37</v>
      </c>
      <c r="I14" s="15" t="str">
        <f>[64]결승기록지!$C$13</f>
        <v>정승균</v>
      </c>
      <c r="J14" s="16" t="str">
        <f>[64]결승기록지!$E$13</f>
        <v>대전체육고</v>
      </c>
      <c r="K14" s="93" t="str">
        <f>[64]결승기록지!$F$13</f>
        <v>15:17.42</v>
      </c>
      <c r="L14" s="15" t="str">
        <f>[64]결승기록지!$C$14</f>
        <v>허태성</v>
      </c>
      <c r="M14" s="16" t="str">
        <f>[64]결승기록지!$E$14</f>
        <v>배문고</v>
      </c>
      <c r="N14" s="93" t="str">
        <f>[64]결승기록지!$F$14</f>
        <v>15:45.30</v>
      </c>
      <c r="O14" s="15" t="str">
        <f>[64]결승기록지!$C$15</f>
        <v>김동환</v>
      </c>
      <c r="P14" s="16" t="str">
        <f>[64]결승기록지!$E$15</f>
        <v>배문고</v>
      </c>
      <c r="Q14" s="93" t="str">
        <f>[64]결승기록지!$F$15</f>
        <v>15:50.86</v>
      </c>
      <c r="R14" s="15" t="str">
        <f>[64]결승기록지!$C$16</f>
        <v>김영호</v>
      </c>
      <c r="S14" s="16" t="str">
        <f>[64]결승기록지!$E$16</f>
        <v>충북체육고</v>
      </c>
      <c r="T14" s="93" t="str">
        <f>[64]결승기록지!$F$16</f>
        <v>15:59.28</v>
      </c>
      <c r="U14" s="15" t="str">
        <f>[64]결승기록지!$C$17</f>
        <v>임채우</v>
      </c>
      <c r="V14" s="16" t="str">
        <f>[64]결승기록지!$E$17</f>
        <v>전곡고</v>
      </c>
      <c r="W14" s="93" t="str">
        <f>[64]결승기록지!$F$17</f>
        <v>16:09.62</v>
      </c>
      <c r="X14" s="15" t="str">
        <f>[64]결승기록지!$C$18</f>
        <v>김은빈</v>
      </c>
      <c r="Y14" s="16" t="str">
        <f>[64]결승기록지!$E$18</f>
        <v>배문고</v>
      </c>
      <c r="Z14" s="93" t="str">
        <f>[64]결승기록지!$F$18</f>
        <v>16:43.83</v>
      </c>
    </row>
    <row r="15" spans="1:26" s="87" customFormat="1" ht="13.5" customHeight="1">
      <c r="A15" s="82">
        <v>1</v>
      </c>
      <c r="B15" s="13" t="s">
        <v>63</v>
      </c>
      <c r="C15" s="19" t="str">
        <f>[65]결승기록지!$C$11</f>
        <v>장윤성</v>
      </c>
      <c r="D15" s="20" t="str">
        <f>[65]결승기록지!$E$11</f>
        <v>경기모바일과학고</v>
      </c>
      <c r="E15" s="21" t="str">
        <f>[65]결승기록지!$F$11</f>
        <v>15.78</v>
      </c>
      <c r="F15" s="94"/>
      <c r="G15" s="20"/>
      <c r="H15" s="21"/>
      <c r="I15" s="94"/>
      <c r="J15" s="20"/>
      <c r="K15" s="21"/>
      <c r="L15" s="94"/>
      <c r="M15" s="20"/>
      <c r="N15" s="21"/>
      <c r="O15" s="94"/>
      <c r="P15" s="20"/>
      <c r="Q15" s="21"/>
      <c r="R15" s="94"/>
      <c r="S15" s="20"/>
      <c r="T15" s="21"/>
      <c r="U15" s="94"/>
      <c r="V15" s="20"/>
      <c r="W15" s="21"/>
      <c r="X15" s="95"/>
      <c r="Y15" s="96"/>
      <c r="Z15" s="97"/>
    </row>
    <row r="16" spans="1:26" s="87" customFormat="1" ht="13.5" customHeight="1">
      <c r="A16" s="82"/>
      <c r="B16" s="12" t="s">
        <v>14</v>
      </c>
      <c r="C16" s="22"/>
      <c r="D16" s="23" t="str">
        <f>[65]결승기록지!$G$8</f>
        <v>-0.2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4"/>
    </row>
    <row r="17" spans="1:26" s="87" customFormat="1" ht="13.5" customHeight="1">
      <c r="A17" s="33">
        <v>4</v>
      </c>
      <c r="B17" s="14" t="s">
        <v>93</v>
      </c>
      <c r="C17" s="15" t="str">
        <f>[66]결승기록지!$C$11</f>
        <v>정안성</v>
      </c>
      <c r="D17" s="16" t="str">
        <f>[66]결승기록지!$E$11</f>
        <v>은행고</v>
      </c>
      <c r="E17" s="17" t="str">
        <f>[66]결승기록지!$F$11</f>
        <v>56.34</v>
      </c>
      <c r="F17" s="15" t="str">
        <f>[66]결승기록지!$C$12</f>
        <v>이종호</v>
      </c>
      <c r="G17" s="16" t="str">
        <f>[66]결승기록지!$E$12</f>
        <v>경북체육고</v>
      </c>
      <c r="H17" s="17" t="str">
        <f>[66]결승기록지!$F$12</f>
        <v>57.60</v>
      </c>
      <c r="I17" s="15" t="str">
        <f>[66]결승기록지!$C$13</f>
        <v>양민혁</v>
      </c>
      <c r="J17" s="16" t="str">
        <f>[66]결승기록지!$E$13</f>
        <v>용남고</v>
      </c>
      <c r="K17" s="17" t="str">
        <f>[66]결승기록지!$F$13</f>
        <v>58.11</v>
      </c>
      <c r="L17" s="15"/>
      <c r="M17" s="16"/>
      <c r="N17" s="17"/>
      <c r="O17" s="15"/>
      <c r="P17" s="16"/>
      <c r="Q17" s="17"/>
      <c r="R17" s="15"/>
      <c r="S17" s="16"/>
      <c r="T17" s="17"/>
      <c r="U17" s="15"/>
      <c r="V17" s="16"/>
      <c r="W17" s="17"/>
      <c r="X17" s="15"/>
      <c r="Y17" s="16"/>
      <c r="Z17" s="17"/>
    </row>
    <row r="18" spans="1:26" s="87" customFormat="1" ht="13.5" customHeight="1">
      <c r="A18" s="33">
        <v>3</v>
      </c>
      <c r="B18" s="14" t="s">
        <v>94</v>
      </c>
      <c r="C18" s="15" t="str">
        <f>[67]결승기록지!$C$11</f>
        <v>한승엽</v>
      </c>
      <c r="D18" s="16" t="str">
        <f>[67]결승기록지!$E$11</f>
        <v>배문고</v>
      </c>
      <c r="E18" s="17" t="str">
        <f>[67]결승기록지!$F$11</f>
        <v>10:04.27</v>
      </c>
      <c r="F18" s="15" t="str">
        <f>[67]결승기록지!$C$12</f>
        <v>안성현</v>
      </c>
      <c r="G18" s="16" t="str">
        <f>[67]결승기록지!$E$12</f>
        <v>단양고</v>
      </c>
      <c r="H18" s="17" t="str">
        <f>[67]결승기록지!$F$12</f>
        <v>10:23.67</v>
      </c>
      <c r="I18" s="15" t="str">
        <f>[67]결승기록지!$C$13</f>
        <v>노성우</v>
      </c>
      <c r="J18" s="16" t="str">
        <f>[67]결승기록지!$E$13</f>
        <v>단양고</v>
      </c>
      <c r="K18" s="17" t="str">
        <f>[67]결승기록지!$F$13</f>
        <v>10:33.13</v>
      </c>
      <c r="L18" s="15" t="str">
        <f>[67]결승기록지!$C$14</f>
        <v>이범수</v>
      </c>
      <c r="M18" s="16" t="str">
        <f>[67]결승기록지!$E$14</f>
        <v>충현고</v>
      </c>
      <c r="N18" s="17" t="str">
        <f>[67]결승기록지!$F$14</f>
        <v>11:13.55</v>
      </c>
      <c r="O18" s="15"/>
      <c r="P18" s="16"/>
      <c r="Q18" s="17"/>
      <c r="R18" s="15"/>
      <c r="S18" s="16"/>
      <c r="T18" s="17"/>
      <c r="U18" s="15"/>
      <c r="V18" s="16"/>
      <c r="W18" s="17"/>
      <c r="X18" s="15"/>
      <c r="Y18" s="16"/>
      <c r="Z18" s="17"/>
    </row>
    <row r="19" spans="1:26" s="87" customFormat="1" ht="13.5" customHeight="1">
      <c r="A19" s="34">
        <v>4</v>
      </c>
      <c r="B19" s="13" t="s">
        <v>95</v>
      </c>
      <c r="C19" s="95" t="str">
        <f>[68]높이!$C$11</f>
        <v>이재호</v>
      </c>
      <c r="D19" s="96" t="str">
        <f>[68]높이!$E$11</f>
        <v>경기체육고</v>
      </c>
      <c r="E19" s="97" t="str">
        <f>[68]높이!$F$11</f>
        <v>1.96</v>
      </c>
      <c r="F19" s="95"/>
      <c r="G19" s="96"/>
      <c r="H19" s="97"/>
      <c r="I19" s="95"/>
      <c r="J19" s="96"/>
      <c r="K19" s="97"/>
      <c r="L19" s="95"/>
      <c r="M19" s="96"/>
      <c r="N19" s="97"/>
      <c r="O19" s="95"/>
      <c r="P19" s="96"/>
      <c r="Q19" s="97"/>
      <c r="R19" s="95"/>
      <c r="S19" s="96"/>
      <c r="T19" s="97"/>
      <c r="U19" s="95"/>
      <c r="V19" s="96"/>
      <c r="W19" s="97"/>
      <c r="X19" s="95"/>
      <c r="Y19" s="96"/>
      <c r="Z19" s="97"/>
    </row>
    <row r="20" spans="1:26" s="87" customFormat="1" ht="13.5" customHeight="1">
      <c r="A20" s="82">
        <v>1</v>
      </c>
      <c r="B20" s="13" t="s">
        <v>96</v>
      </c>
      <c r="C20" s="95" t="str">
        <f>[68]멀리!$C$11</f>
        <v>윤하진</v>
      </c>
      <c r="D20" s="96" t="str">
        <f>[68]멀리!$E$11</f>
        <v>경기체육고</v>
      </c>
      <c r="E20" s="97" t="str">
        <f>[68]멀리!$F$11</f>
        <v>6.70</v>
      </c>
      <c r="F20" s="95" t="str">
        <f>[68]멀리!$C$12</f>
        <v>최영환</v>
      </c>
      <c r="G20" s="96" t="str">
        <f>[68]멀리!$E$12</f>
        <v>동인천고</v>
      </c>
      <c r="H20" s="97" t="str">
        <f>[68]멀리!$F$12</f>
        <v>6.49</v>
      </c>
      <c r="I20" s="95" t="str">
        <f>[68]멀리!$C$13</f>
        <v>김민상</v>
      </c>
      <c r="J20" s="96" t="str">
        <f>[68]멀리!$E$13</f>
        <v>인천체육고</v>
      </c>
      <c r="K20" s="97" t="str">
        <f>[68]멀리!$F$13</f>
        <v>6.42</v>
      </c>
      <c r="L20" s="95" t="str">
        <f>[68]멀리!$C$14</f>
        <v>이지훈</v>
      </c>
      <c r="M20" s="96" t="str">
        <f>[68]멀리!$E$14</f>
        <v>인천체육고</v>
      </c>
      <c r="N20" s="97" t="str">
        <f>[68]멀리!$F$14</f>
        <v>6.25</v>
      </c>
      <c r="O20" s="95" t="str">
        <f>[68]멀리!$C$15</f>
        <v>이혜성</v>
      </c>
      <c r="P20" s="96" t="str">
        <f>[68]멀리!$E$15</f>
        <v>경기모바일과학고</v>
      </c>
      <c r="Q20" s="97" t="str">
        <f>[68]멀리!$F$15</f>
        <v>6.16</v>
      </c>
      <c r="R20" s="95" t="str">
        <f>[68]멀리!$C$16</f>
        <v>한도경</v>
      </c>
      <c r="S20" s="96" t="str">
        <f>[68]멀리!$E$16</f>
        <v>충북체육고</v>
      </c>
      <c r="T20" s="97" t="str">
        <f>[68]멀리!$F$16</f>
        <v>6.12</v>
      </c>
      <c r="U20" s="95"/>
      <c r="V20" s="96"/>
      <c r="W20" s="97"/>
      <c r="X20" s="95"/>
      <c r="Y20" s="96"/>
      <c r="Z20" s="97"/>
    </row>
    <row r="21" spans="1:26" s="87" customFormat="1" ht="13.5" customHeight="1">
      <c r="A21" s="82"/>
      <c r="B21" s="12" t="s">
        <v>97</v>
      </c>
      <c r="C21" s="98"/>
      <c r="D21" s="99" t="str">
        <f>[68]멀리!$G$11</f>
        <v>0.5</v>
      </c>
      <c r="E21" s="100"/>
      <c r="F21" s="98"/>
      <c r="G21" s="99" t="str">
        <f>[68]멀리!$G$12</f>
        <v>0.5</v>
      </c>
      <c r="H21" s="100"/>
      <c r="I21" s="98"/>
      <c r="J21" s="99" t="str">
        <f>[68]멀리!$G$13</f>
        <v>-0.3</v>
      </c>
      <c r="K21" s="100"/>
      <c r="L21" s="98"/>
      <c r="M21" s="99" t="str">
        <f>[68]멀리!$G$14</f>
        <v>0.6</v>
      </c>
      <c r="N21" s="100"/>
      <c r="O21" s="98"/>
      <c r="P21" s="99" t="str">
        <f>[68]멀리!$G$15</f>
        <v>0.5</v>
      </c>
      <c r="Q21" s="100"/>
      <c r="R21" s="98"/>
      <c r="S21" s="99" t="str">
        <f>[68]멀리!$G$16</f>
        <v>0.8</v>
      </c>
      <c r="T21" s="100"/>
      <c r="U21" s="98"/>
      <c r="V21" s="99"/>
      <c r="W21" s="100"/>
      <c r="X21" s="98"/>
      <c r="Y21" s="99"/>
      <c r="Z21" s="100"/>
    </row>
    <row r="22" spans="1:26" s="87" customFormat="1" ht="13.5" customHeight="1">
      <c r="A22" s="82">
        <v>3</v>
      </c>
      <c r="B22" s="13" t="s">
        <v>68</v>
      </c>
      <c r="C22" s="95" t="str">
        <f>[68]세단!$C$11</f>
        <v>손준혁</v>
      </c>
      <c r="D22" s="96" t="str">
        <f>[68]세단!$E$11</f>
        <v>대구체육고</v>
      </c>
      <c r="E22" s="97" t="str">
        <f>[68]세단!$F$11</f>
        <v>14.06</v>
      </c>
      <c r="F22" s="95" t="str">
        <f>[68]세단!$C$12</f>
        <v>조승규</v>
      </c>
      <c r="G22" s="96" t="str">
        <f>[68]세단!$E$12</f>
        <v>경북체육고</v>
      </c>
      <c r="H22" s="97" t="str">
        <f>[68]세단!$F$12</f>
        <v>13.96</v>
      </c>
      <c r="I22" s="95" t="str">
        <f>[68]세단!$C$13</f>
        <v>최영환</v>
      </c>
      <c r="J22" s="96" t="str">
        <f>[68]세단!$E$13</f>
        <v>동인천고</v>
      </c>
      <c r="K22" s="97" t="str">
        <f>[68]세단!$F$13</f>
        <v>13.47</v>
      </c>
      <c r="L22" s="95"/>
      <c r="M22" s="96"/>
      <c r="N22" s="97"/>
      <c r="O22" s="95"/>
      <c r="P22" s="96"/>
      <c r="Q22" s="97"/>
      <c r="R22" s="95"/>
      <c r="S22" s="96"/>
      <c r="T22" s="97"/>
      <c r="U22" s="95"/>
      <c r="V22" s="96"/>
      <c r="W22" s="97"/>
      <c r="X22" s="95"/>
      <c r="Y22" s="96"/>
      <c r="Z22" s="97"/>
    </row>
    <row r="23" spans="1:26" s="87" customFormat="1" ht="13.5" customHeight="1">
      <c r="A23" s="82"/>
      <c r="B23" s="12" t="s">
        <v>98</v>
      </c>
      <c r="C23" s="98"/>
      <c r="D23" s="101" t="str">
        <f>[68]세단!$G$11</f>
        <v>0.9</v>
      </c>
      <c r="E23" s="100"/>
      <c r="F23" s="98"/>
      <c r="G23" s="101">
        <f>[68]세단!$G$12</f>
        <v>-0.8</v>
      </c>
      <c r="H23" s="100"/>
      <c r="I23" s="98"/>
      <c r="J23" s="101" t="str">
        <f>[68]세단!$G$13</f>
        <v>0.8</v>
      </c>
      <c r="K23" s="100"/>
      <c r="L23" s="98"/>
      <c r="M23" s="101"/>
      <c r="N23" s="100"/>
      <c r="O23" s="98"/>
      <c r="P23" s="101"/>
      <c r="Q23" s="100"/>
      <c r="R23" s="98"/>
      <c r="S23" s="101"/>
      <c r="T23" s="100"/>
      <c r="U23" s="98"/>
      <c r="V23" s="101"/>
      <c r="W23" s="102"/>
      <c r="X23" s="98"/>
      <c r="Y23" s="101"/>
      <c r="Z23" s="100"/>
    </row>
    <row r="24" spans="1:26" s="87" customFormat="1" ht="13.5" customHeight="1">
      <c r="A24" s="33">
        <v>1</v>
      </c>
      <c r="B24" s="14" t="s">
        <v>99</v>
      </c>
      <c r="C24" s="15" t="str">
        <f>[68]포환!$C$11</f>
        <v>김태혁</v>
      </c>
      <c r="D24" s="16" t="str">
        <f>[68]포환!$E$11</f>
        <v>경기체육고</v>
      </c>
      <c r="E24" s="17" t="str">
        <f>[68]포환!$F$11</f>
        <v>15.80</v>
      </c>
      <c r="F24" s="15" t="str">
        <f>[68]포환!$C$12</f>
        <v>김호현</v>
      </c>
      <c r="G24" s="16" t="str">
        <f>[68]포환!$E$12</f>
        <v>강원체육고</v>
      </c>
      <c r="H24" s="17" t="str">
        <f>[68]포환!$F$12</f>
        <v>15.64</v>
      </c>
      <c r="I24" s="15" t="str">
        <f>[68]포환!$C$13</f>
        <v>최형재</v>
      </c>
      <c r="J24" s="16" t="str">
        <f>[68]포환!$E$13</f>
        <v>인천체육고</v>
      </c>
      <c r="K24" s="17" t="str">
        <f>[68]포환!$F$13</f>
        <v>14.48</v>
      </c>
      <c r="L24" s="15"/>
      <c r="M24" s="16"/>
      <c r="N24" s="17"/>
      <c r="O24" s="15"/>
      <c r="P24" s="16"/>
      <c r="Q24" s="17"/>
      <c r="R24" s="15"/>
      <c r="S24" s="16"/>
      <c r="T24" s="17"/>
      <c r="U24" s="15"/>
      <c r="V24" s="16"/>
      <c r="W24" s="17"/>
      <c r="X24" s="15"/>
      <c r="Y24" s="16"/>
      <c r="Z24" s="17"/>
    </row>
    <row r="25" spans="1:26" s="87" customFormat="1" ht="13.5" customHeight="1">
      <c r="A25" s="33">
        <v>2</v>
      </c>
      <c r="B25" s="14" t="s">
        <v>100</v>
      </c>
      <c r="C25" s="15" t="str">
        <f>[68]원반!$C$11</f>
        <v>장재덕</v>
      </c>
      <c r="D25" s="16" t="str">
        <f>[68]원반!$E$11</f>
        <v>경북체육고</v>
      </c>
      <c r="E25" s="17" t="str">
        <f>[68]원반!$F$11</f>
        <v>48.05</v>
      </c>
      <c r="F25" s="15" t="str">
        <f>[68]원반!$C$12</f>
        <v>김광섭</v>
      </c>
      <c r="G25" s="16" t="str">
        <f>[68]원반!$E$12</f>
        <v>문창고</v>
      </c>
      <c r="H25" s="17" t="str">
        <f>[68]원반!$F$12</f>
        <v>44.90</v>
      </c>
      <c r="I25" s="15" t="str">
        <f>[68]원반!$C$13</f>
        <v>박준형</v>
      </c>
      <c r="J25" s="16" t="str">
        <f>[68]원반!$E$13</f>
        <v>함양제일고</v>
      </c>
      <c r="K25" s="17" t="str">
        <f>[68]원반!$F$13</f>
        <v>39.81</v>
      </c>
      <c r="L25" s="15" t="str">
        <f>[68]원반!$C$14</f>
        <v>서우진</v>
      </c>
      <c r="M25" s="16" t="str">
        <f>[68]원반!$E$14</f>
        <v>경기체육고</v>
      </c>
      <c r="N25" s="17" t="str">
        <f>[68]원반!$F$14</f>
        <v>37.21</v>
      </c>
      <c r="O25" s="15" t="str">
        <f>[68]원반!$C$15</f>
        <v>권민균</v>
      </c>
      <c r="P25" s="16" t="str">
        <f>[68]원반!$E$15</f>
        <v>경북체육고</v>
      </c>
      <c r="Q25" s="17" t="str">
        <f>[68]원반!$F$15</f>
        <v>35.80</v>
      </c>
      <c r="R25" s="15" t="str">
        <f>[68]원반!$C$16</f>
        <v>최완재</v>
      </c>
      <c r="S25" s="16" t="str">
        <f>[68]원반!$E$16</f>
        <v>인천체육고</v>
      </c>
      <c r="T25" s="17" t="str">
        <f>[68]원반!$F$16</f>
        <v>35.54</v>
      </c>
      <c r="U25" s="15" t="str">
        <f>[68]원반!$C$17</f>
        <v>류서현</v>
      </c>
      <c r="V25" s="16" t="str">
        <f>[68]원반!$E$17</f>
        <v>창녕슈퍼텍고</v>
      </c>
      <c r="W25" s="17" t="str">
        <f>[68]원반!$F$17</f>
        <v>31.82</v>
      </c>
      <c r="X25" s="15" t="str">
        <f>[68]원반!$C$18</f>
        <v>김동연</v>
      </c>
      <c r="Y25" s="16" t="str">
        <f>[68]원반!$E$18</f>
        <v>전곡고</v>
      </c>
      <c r="Z25" s="17" t="str">
        <f>[68]원반!$F$18</f>
        <v>30.28</v>
      </c>
    </row>
    <row r="26" spans="1:26" s="87" customFormat="1" ht="13.5" customHeight="1">
      <c r="A26" s="33">
        <v>1</v>
      </c>
      <c r="B26" s="14" t="s">
        <v>101</v>
      </c>
      <c r="C26" s="15" t="str">
        <f>[68]해머!$C$11</f>
        <v>이정현</v>
      </c>
      <c r="D26" s="16" t="str">
        <f>[68]해머!$E$11</f>
        <v>전북체육고</v>
      </c>
      <c r="E26" s="17" t="str">
        <f>[68]해머!$F$11</f>
        <v>47.39</v>
      </c>
      <c r="F26" s="15" t="str">
        <f>[68]해머!$C$12</f>
        <v>김준혁</v>
      </c>
      <c r="G26" s="16" t="str">
        <f>[68]해머!$E$12</f>
        <v>충북체육고</v>
      </c>
      <c r="H26" s="17" t="str">
        <f>[68]해머!$F$12</f>
        <v>47.17</v>
      </c>
      <c r="I26" s="15" t="str">
        <f>[68]해머!$C$13</f>
        <v>장민수</v>
      </c>
      <c r="J26" s="16" t="str">
        <f>[68]해머!$E$13</f>
        <v>경기체육고</v>
      </c>
      <c r="K26" s="17" t="str">
        <f>[68]해머!$F$13</f>
        <v>32.56</v>
      </c>
      <c r="L26" s="15"/>
      <c r="M26" s="16"/>
      <c r="N26" s="17"/>
      <c r="O26" s="15"/>
      <c r="P26" s="16"/>
      <c r="Q26" s="17"/>
      <c r="R26" s="15"/>
      <c r="S26" s="16"/>
      <c r="T26" s="17"/>
      <c r="U26" s="15"/>
      <c r="V26" s="16"/>
      <c r="W26" s="17"/>
      <c r="X26" s="15"/>
      <c r="Y26" s="16"/>
      <c r="Z26" s="17"/>
    </row>
    <row r="27" spans="1:26" s="87" customFormat="1" ht="13.5" customHeight="1">
      <c r="A27" s="91">
        <v>3</v>
      </c>
      <c r="B27" s="14" t="s">
        <v>102</v>
      </c>
      <c r="C27" s="15" t="str">
        <f>[68]창!$C$11</f>
        <v>손민찬</v>
      </c>
      <c r="D27" s="16" t="str">
        <f>[68]창!$E$11</f>
        <v>문창고</v>
      </c>
      <c r="E27" s="17" t="str">
        <f>[68]창!$F$11</f>
        <v>63.31</v>
      </c>
      <c r="F27" s="15" t="str">
        <f>[68]창!$C$12</f>
        <v>김세환</v>
      </c>
      <c r="G27" s="16" t="str">
        <f>[68]창!$E$12</f>
        <v>강원체육고</v>
      </c>
      <c r="H27" s="17">
        <f>[68]창!$F$12</f>
        <v>57.76</v>
      </c>
      <c r="I27" s="15" t="str">
        <f>[68]창!$C$13</f>
        <v>한재용</v>
      </c>
      <c r="J27" s="16" t="str">
        <f>[68]창!$E$13</f>
        <v>천안쌍용고</v>
      </c>
      <c r="K27" s="17" t="str">
        <f>[68]창!$F$13</f>
        <v>56.88</v>
      </c>
      <c r="L27" s="15" t="str">
        <f>[68]창!$C$14</f>
        <v>김태양</v>
      </c>
      <c r="M27" s="16" t="str">
        <f>[68]창!$E$14</f>
        <v>동인천고</v>
      </c>
      <c r="N27" s="17" t="str">
        <f>[68]창!$F$14</f>
        <v>42.27</v>
      </c>
      <c r="O27" s="15"/>
      <c r="P27" s="16"/>
      <c r="Q27" s="17"/>
      <c r="R27" s="15"/>
      <c r="S27" s="16"/>
      <c r="T27" s="37"/>
      <c r="U27" s="15"/>
      <c r="V27" s="16"/>
      <c r="W27" s="17"/>
      <c r="X27" s="15"/>
      <c r="Y27" s="16"/>
      <c r="Z27" s="17"/>
    </row>
    <row r="28" spans="1:26" s="87" customFormat="1" ht="13.5" customHeight="1">
      <c r="A28" s="36"/>
      <c r="B28" s="1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s="87" customFormat="1" ht="15.75" customHeight="1">
      <c r="A29" s="36"/>
      <c r="B29" s="11" t="s">
        <v>104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9" customFormat="1" ht="14.25" customHeight="1">
      <c r="A30" s="35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</row>
    <row r="31" spans="1:26" s="103" customFormat="1">
      <c r="A31" s="35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</sheetData>
  <mergeCells count="8">
    <mergeCell ref="A20:A21"/>
    <mergeCell ref="A22:A23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8</vt:i4>
      </vt:variant>
    </vt:vector>
  </HeadingPairs>
  <TitlesOfParts>
    <vt:vector size="20" baseType="lpstr">
      <vt:lpstr>4학년부</vt:lpstr>
      <vt:lpstr>5학년부</vt:lpstr>
      <vt:lpstr>6학년부</vt:lpstr>
      <vt:lpstr>중1학년부</vt:lpstr>
      <vt:lpstr>중2학년부</vt:lpstr>
      <vt:lpstr>중3학년부</vt:lpstr>
      <vt:lpstr>중학교부릴레이</vt:lpstr>
      <vt:lpstr>고1학년부</vt:lpstr>
      <vt:lpstr>남고2학년부</vt:lpstr>
      <vt:lpstr>여고2학년부</vt:lpstr>
      <vt:lpstr>고3학년부</vt:lpstr>
      <vt:lpstr>대회신기록</vt:lpstr>
      <vt:lpstr>'4학년부'!Print_Area</vt:lpstr>
      <vt:lpstr>'5학년부'!Print_Area</vt:lpstr>
      <vt:lpstr>'6학년부'!Print_Area</vt:lpstr>
      <vt:lpstr>고1학년부!Print_Area</vt:lpstr>
      <vt:lpstr>중1학년부!Print_Area</vt:lpstr>
      <vt:lpstr>중2학년부!Print_Area</vt:lpstr>
      <vt:lpstr>중3학년부!Print_Area</vt:lpstr>
      <vt:lpstr>중학교부릴레이!Print_Area</vt:lpstr>
    </vt:vector>
  </TitlesOfParts>
  <Company>대한육상경기연맹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USER</cp:lastModifiedBy>
  <cp:lastPrinted>2020-10-31T03:44:05Z</cp:lastPrinted>
  <dcterms:created xsi:type="dcterms:W3CDTF">1999-06-20T15:40:19Z</dcterms:created>
  <dcterms:modified xsi:type="dcterms:W3CDTF">2020-10-31T03:47:03Z</dcterms:modified>
</cp:coreProperties>
</file>