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10" yWindow="45" windowWidth="11250" windowHeight="7485"/>
  </bookViews>
  <sheets>
    <sheet name="남초,여초" sheetId="14" r:id="rId1"/>
    <sheet name="남중" sheetId="18" r:id="rId2"/>
    <sheet name="여중" sheetId="19" r:id="rId3"/>
    <sheet name="중 1학년부 " sheetId="20" r:id="rId4"/>
    <sheet name="남고" sheetId="11" r:id="rId5"/>
    <sheet name="여고" sheetId="12" r:id="rId6"/>
    <sheet name="고 1학년부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xlnm.Print_Area" localSheetId="6">'고 1학년부'!$A$1:$Z$35</definedName>
    <definedName name="_xlnm.Print_Area" localSheetId="1">남중!$A$1:$Z$33</definedName>
    <definedName name="_xlnm.Print_Area" localSheetId="0">'남초,여초'!$A$1:$Z$39</definedName>
    <definedName name="_xlnm.Print_Area" localSheetId="2">여중!$A$1:$Z$34</definedName>
    <definedName name="_xlnm.Print_Area" localSheetId="3">'중 1학년부 '!$A$1:$Z$27</definedName>
  </definedNames>
  <calcPr calcId="145621"/>
</workbook>
</file>

<file path=xl/calcChain.xml><?xml version="1.0" encoding="utf-8"?>
<calcChain xmlns="http://schemas.openxmlformats.org/spreadsheetml/2006/main">
  <c r="Y26" i="20" l="1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Y25" i="20"/>
  <c r="V25" i="20"/>
  <c r="S25" i="20"/>
  <c r="P25" i="20"/>
  <c r="M25" i="20"/>
  <c r="J25" i="20"/>
  <c r="G25" i="20"/>
  <c r="D25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D21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S13" i="20"/>
  <c r="P13" i="20"/>
  <c r="M13" i="20"/>
  <c r="J13" i="20"/>
  <c r="G13" i="20"/>
  <c r="D13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D9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Y27" i="19"/>
  <c r="V27" i="19"/>
  <c r="S27" i="19"/>
  <c r="P27" i="19"/>
  <c r="M27" i="19"/>
  <c r="J27" i="19"/>
  <c r="G27" i="19"/>
  <c r="D27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Y25" i="19"/>
  <c r="V25" i="19"/>
  <c r="S25" i="19"/>
  <c r="P25" i="19"/>
  <c r="M25" i="19"/>
  <c r="J25" i="19"/>
  <c r="G25" i="19"/>
  <c r="D25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R21" i="19"/>
  <c r="O21" i="19"/>
  <c r="L21" i="19"/>
  <c r="I21" i="19"/>
  <c r="F21" i="19"/>
  <c r="C21" i="19"/>
  <c r="T20" i="19"/>
  <c r="S20" i="19"/>
  <c r="Q20" i="19"/>
  <c r="P20" i="19"/>
  <c r="N20" i="19"/>
  <c r="M20" i="19"/>
  <c r="K20" i="19"/>
  <c r="J20" i="19"/>
  <c r="H20" i="19"/>
  <c r="G20" i="19"/>
  <c r="E20" i="19"/>
  <c r="D20" i="19"/>
  <c r="U19" i="19"/>
  <c r="R19" i="19"/>
  <c r="O19" i="19"/>
  <c r="L19" i="19"/>
  <c r="I19" i="19"/>
  <c r="F19" i="19"/>
  <c r="C19" i="19"/>
  <c r="W18" i="19"/>
  <c r="V18" i="19"/>
  <c r="T18" i="19"/>
  <c r="S18" i="19"/>
  <c r="Q18" i="19"/>
  <c r="P18" i="19"/>
  <c r="N18" i="19"/>
  <c r="M18" i="19"/>
  <c r="K18" i="19"/>
  <c r="J18" i="19"/>
  <c r="H18" i="19"/>
  <c r="G18" i="19"/>
  <c r="E18" i="19"/>
  <c r="D18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D16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D10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D8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Y27" i="18"/>
  <c r="V27" i="18"/>
  <c r="S27" i="18"/>
  <c r="P27" i="18"/>
  <c r="M27" i="18"/>
  <c r="J27" i="18"/>
  <c r="G27" i="18"/>
  <c r="D27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Y25" i="18"/>
  <c r="V25" i="18"/>
  <c r="S25" i="18"/>
  <c r="P25" i="18"/>
  <c r="M25" i="18"/>
  <c r="J25" i="18"/>
  <c r="G25" i="18"/>
  <c r="D25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K23" i="18"/>
  <c r="J23" i="18"/>
  <c r="I23" i="18"/>
  <c r="H23" i="18"/>
  <c r="G23" i="18"/>
  <c r="F23" i="18"/>
  <c r="E23" i="18"/>
  <c r="D23" i="18"/>
  <c r="C23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U21" i="18"/>
  <c r="R21" i="18"/>
  <c r="O21" i="18"/>
  <c r="L21" i="18"/>
  <c r="I21" i="18"/>
  <c r="F21" i="18"/>
  <c r="C21" i="18"/>
  <c r="W20" i="18"/>
  <c r="V20" i="18"/>
  <c r="T20" i="18"/>
  <c r="S20" i="18"/>
  <c r="Q20" i="18"/>
  <c r="P20" i="18"/>
  <c r="N20" i="18"/>
  <c r="M20" i="18"/>
  <c r="K20" i="18"/>
  <c r="J20" i="18"/>
  <c r="H20" i="18"/>
  <c r="G20" i="18"/>
  <c r="E20" i="18"/>
  <c r="D20" i="18"/>
  <c r="L19" i="18"/>
  <c r="I19" i="18"/>
  <c r="F19" i="18"/>
  <c r="C19" i="18"/>
  <c r="N18" i="18"/>
  <c r="M18" i="18"/>
  <c r="K18" i="18"/>
  <c r="J18" i="18"/>
  <c r="H18" i="18"/>
  <c r="G18" i="18"/>
  <c r="E18" i="18"/>
  <c r="D18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D16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D10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D8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L37" i="14" l="1"/>
  <c r="I37" i="14"/>
  <c r="F37" i="14"/>
  <c r="C37" i="14"/>
  <c r="N36" i="14"/>
  <c r="M36" i="14"/>
  <c r="K36" i="14"/>
  <c r="J36" i="14"/>
  <c r="H36" i="14"/>
  <c r="G36" i="14"/>
  <c r="E36" i="14"/>
  <c r="D36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Y34" i="14"/>
  <c r="V34" i="14"/>
  <c r="S34" i="14"/>
  <c r="P34" i="14"/>
  <c r="M34" i="14"/>
  <c r="J34" i="14"/>
  <c r="G34" i="14"/>
  <c r="D34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D30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D28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D26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O19" i="14"/>
  <c r="L19" i="14"/>
  <c r="I19" i="14"/>
  <c r="F19" i="14"/>
  <c r="C19" i="14"/>
  <c r="Q18" i="14"/>
  <c r="P18" i="14"/>
  <c r="N18" i="14"/>
  <c r="M18" i="14"/>
  <c r="K18" i="14"/>
  <c r="J18" i="14"/>
  <c r="H18" i="14"/>
  <c r="G18" i="14"/>
  <c r="E18" i="14"/>
  <c r="D18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Y16" i="14"/>
  <c r="V16" i="14"/>
  <c r="S16" i="14"/>
  <c r="P16" i="14"/>
  <c r="M16" i="14"/>
  <c r="J16" i="14"/>
  <c r="G16" i="14"/>
  <c r="D16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H14" i="14"/>
  <c r="G14" i="14"/>
  <c r="F14" i="14"/>
  <c r="E14" i="14"/>
  <c r="D14" i="14"/>
  <c r="C14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D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D10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D8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C23" i="12" l="1"/>
  <c r="F23" i="12"/>
  <c r="I23" i="12"/>
  <c r="L23" i="12"/>
  <c r="O23" i="12"/>
  <c r="R23" i="12"/>
  <c r="T22" i="12"/>
  <c r="S22" i="12"/>
  <c r="Q22" i="12"/>
  <c r="P22" i="12"/>
  <c r="N22" i="12"/>
  <c r="M22" i="12"/>
  <c r="K22" i="12"/>
  <c r="J22" i="12"/>
  <c r="H22" i="12"/>
  <c r="G22" i="12"/>
  <c r="E22" i="12"/>
  <c r="D22" i="12"/>
  <c r="C23" i="11" l="1"/>
  <c r="F23" i="11"/>
  <c r="I23" i="11"/>
  <c r="L23" i="11"/>
  <c r="O23" i="11"/>
  <c r="Q22" i="11"/>
  <c r="P22" i="11"/>
  <c r="N22" i="11"/>
  <c r="M22" i="11"/>
  <c r="K22" i="11"/>
  <c r="J22" i="11"/>
  <c r="H22" i="11"/>
  <c r="G22" i="11"/>
  <c r="E22" i="11"/>
  <c r="D22" i="11"/>
  <c r="Z12" i="13" l="1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Z33" i="12" l="1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Z31" i="11" l="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Q24" i="12" l="1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Z34" i="11" l="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D29" i="11" l="1"/>
  <c r="G29" i="11"/>
  <c r="J29" i="11"/>
  <c r="M29" i="11"/>
  <c r="P29" i="11"/>
  <c r="S29" i="11"/>
  <c r="V29" i="11"/>
  <c r="Y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Z31" i="12" l="1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N18" i="12" l="1"/>
  <c r="M18" i="12"/>
  <c r="L18" i="12"/>
  <c r="K18" i="12"/>
  <c r="J18" i="12"/>
  <c r="I18" i="12"/>
  <c r="H18" i="12"/>
  <c r="G18" i="12"/>
  <c r="F18" i="12"/>
  <c r="E18" i="12"/>
  <c r="D18" i="12"/>
  <c r="C18" i="12"/>
  <c r="C21" i="12" l="1"/>
  <c r="F21" i="12"/>
  <c r="I21" i="12"/>
  <c r="L21" i="12"/>
  <c r="O21" i="12"/>
  <c r="Q20" i="12"/>
  <c r="P20" i="12"/>
  <c r="N20" i="12"/>
  <c r="M20" i="12"/>
  <c r="K20" i="12"/>
  <c r="J20" i="12"/>
  <c r="H20" i="12"/>
  <c r="G20" i="12"/>
  <c r="E20" i="12"/>
  <c r="D20" i="12"/>
  <c r="U21" i="11" l="1"/>
  <c r="W20" i="11"/>
  <c r="V20" i="11"/>
  <c r="R21" i="11"/>
  <c r="T20" i="11"/>
  <c r="S20" i="11"/>
  <c r="O21" i="11"/>
  <c r="Q20" i="11"/>
  <c r="P20" i="11"/>
  <c r="L21" i="11"/>
  <c r="N20" i="11"/>
  <c r="M20" i="11"/>
  <c r="I21" i="11"/>
  <c r="K20" i="11"/>
  <c r="J20" i="11"/>
  <c r="F21" i="11"/>
  <c r="H20" i="11"/>
  <c r="G20" i="11"/>
  <c r="C21" i="11"/>
  <c r="E20" i="11"/>
  <c r="D20" i="11"/>
  <c r="T19" i="11" l="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D29" i="12" l="1"/>
  <c r="G29" i="12"/>
  <c r="J29" i="12"/>
  <c r="M29" i="12"/>
  <c r="P29" i="12"/>
  <c r="S29" i="12"/>
  <c r="V29" i="12"/>
  <c r="Y29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T27" i="13" l="1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Z11" i="13" l="1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Z12" i="12" l="1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13" i="11" l="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D30" i="13" l="1"/>
  <c r="K29" i="13"/>
  <c r="J29" i="13"/>
  <c r="I29" i="13"/>
  <c r="H29" i="13"/>
  <c r="G29" i="13"/>
  <c r="F29" i="13"/>
  <c r="E29" i="13"/>
  <c r="D29" i="13"/>
  <c r="C29" i="13"/>
  <c r="Z12" i="11" l="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Z18" i="11" l="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Z9" i="12" l="1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D10" i="12"/>
  <c r="D10" i="11" l="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W28" i="13" l="1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W17" i="12" l="1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Z17" i="11" l="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Y17" i="13" l="1"/>
  <c r="Z16" i="13"/>
  <c r="Y16" i="13"/>
  <c r="X16" i="13"/>
  <c r="V17" i="13"/>
  <c r="W16" i="13"/>
  <c r="V16" i="13"/>
  <c r="U16" i="13"/>
  <c r="S17" i="13"/>
  <c r="T16" i="13"/>
  <c r="S16" i="13"/>
  <c r="R16" i="13"/>
  <c r="P17" i="13"/>
  <c r="Q16" i="13"/>
  <c r="P16" i="13"/>
  <c r="O16" i="13"/>
  <c r="M17" i="13"/>
  <c r="N16" i="13"/>
  <c r="M16" i="13"/>
  <c r="L16" i="13"/>
  <c r="J17" i="13"/>
  <c r="K16" i="13"/>
  <c r="J16" i="13"/>
  <c r="I16" i="13"/>
  <c r="G17" i="13"/>
  <c r="H16" i="13"/>
  <c r="G16" i="13"/>
  <c r="F16" i="13"/>
  <c r="D17" i="13"/>
  <c r="E16" i="13"/>
  <c r="D16" i="13"/>
  <c r="C16" i="13"/>
  <c r="Z33" i="11" l="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Q34" i="12" l="1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15" i="11" l="1"/>
  <c r="D16" i="11" l="1"/>
  <c r="W15" i="11"/>
  <c r="V15" i="11"/>
  <c r="U15" i="11"/>
  <c r="T15" i="11"/>
  <c r="S15" i="11"/>
  <c r="R15" i="11"/>
  <c r="Q15" i="11"/>
  <c r="P15" i="11"/>
  <c r="O15" i="11"/>
  <c r="M15" i="11"/>
  <c r="L15" i="11"/>
  <c r="K15" i="11"/>
  <c r="J15" i="11"/>
  <c r="I15" i="11"/>
  <c r="H15" i="11"/>
  <c r="G15" i="11"/>
  <c r="F15" i="11"/>
  <c r="E15" i="11"/>
  <c r="D15" i="11"/>
  <c r="C15" i="11"/>
  <c r="Z13" i="12" l="1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Y27" i="11" l="1"/>
  <c r="V27" i="11"/>
  <c r="S27" i="11"/>
  <c r="P27" i="11"/>
  <c r="M27" i="11"/>
  <c r="J27" i="11"/>
  <c r="G27" i="11"/>
  <c r="D27" i="11"/>
  <c r="Z26" i="11"/>
  <c r="Y26" i="11"/>
  <c r="X26" i="11"/>
  <c r="Z24" i="11" l="1"/>
  <c r="Y24" i="11" l="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T7" i="11" l="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D8" i="11"/>
  <c r="Z26" i="13" l="1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T10" i="13" l="1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D8" i="12" l="1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V33" i="13" l="1"/>
  <c r="S33" i="13"/>
  <c r="P33" i="13"/>
  <c r="M33" i="13"/>
  <c r="J33" i="13"/>
  <c r="G33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D33" i="13"/>
  <c r="E32" i="13"/>
  <c r="D32" i="13"/>
  <c r="C32" i="13"/>
  <c r="Y27" i="12" l="1"/>
  <c r="Z26" i="12"/>
  <c r="Y26" i="12"/>
  <c r="X26" i="12"/>
  <c r="V27" i="12"/>
  <c r="W26" i="12"/>
  <c r="V26" i="12"/>
  <c r="U26" i="12"/>
  <c r="S27" i="12"/>
  <c r="T26" i="12"/>
  <c r="S26" i="12"/>
  <c r="R26" i="12"/>
  <c r="P27" i="12"/>
  <c r="Q26" i="12"/>
  <c r="P26" i="12"/>
  <c r="O26" i="12"/>
  <c r="M27" i="12"/>
  <c r="N26" i="12"/>
  <c r="M26" i="12"/>
  <c r="L26" i="12"/>
  <c r="J27" i="12"/>
  <c r="K26" i="12"/>
  <c r="J26" i="12"/>
  <c r="I26" i="12"/>
  <c r="G27" i="12"/>
  <c r="H26" i="12"/>
  <c r="G26" i="12"/>
  <c r="F26" i="12"/>
  <c r="D27" i="12"/>
  <c r="E26" i="12"/>
  <c r="D26" i="12"/>
  <c r="C26" i="12"/>
  <c r="D14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Z19" i="12" l="1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Z30" i="11" l="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Q34" i="13" l="1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T30" i="12" l="1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M25" i="11" l="1"/>
  <c r="L25" i="11"/>
  <c r="K25" i="11"/>
  <c r="H25" i="11"/>
  <c r="T14" i="12" l="1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Z14" i="11" l="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Z32" i="11" l="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Q25" i="11" l="1"/>
  <c r="P25" i="11"/>
  <c r="O25" i="11"/>
  <c r="J25" i="11"/>
  <c r="I25" i="11"/>
  <c r="G25" i="11"/>
  <c r="F25" i="11"/>
  <c r="E25" i="11"/>
  <c r="D25" i="11"/>
  <c r="C25" i="11"/>
  <c r="D16" i="12" l="1"/>
  <c r="D25" i="13" l="1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D9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T15" i="12" l="1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Z11" i="12" l="1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Z32" i="12" l="1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N25" i="12" l="1"/>
  <c r="M25" i="12"/>
  <c r="L25" i="12"/>
  <c r="K25" i="12"/>
  <c r="J25" i="12"/>
  <c r="I25" i="12"/>
  <c r="H25" i="12"/>
  <c r="G25" i="12"/>
  <c r="F25" i="12"/>
  <c r="E25" i="12"/>
  <c r="D25" i="12"/>
  <c r="C25" i="12"/>
  <c r="N25" i="11" l="1"/>
  <c r="C26" i="11" l="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</calcChain>
</file>

<file path=xl/sharedStrings.xml><?xml version="1.0" encoding="utf-8"?>
<sst xmlns="http://schemas.openxmlformats.org/spreadsheetml/2006/main" count="554" uniqueCount="169">
  <si>
    <t>3위</t>
    <phoneticPr fontId="2" type="noConversion"/>
  </si>
  <si>
    <t>5위</t>
    <phoneticPr fontId="2" type="noConversion"/>
  </si>
  <si>
    <t>6위</t>
    <phoneticPr fontId="2" type="noConversion"/>
  </si>
  <si>
    <t>성명</t>
    <phoneticPr fontId="2" type="noConversion"/>
  </si>
  <si>
    <t>기록</t>
    <phoneticPr fontId="2" type="noConversion"/>
  </si>
  <si>
    <t>순위</t>
    <phoneticPr fontId="2" type="noConversion"/>
  </si>
  <si>
    <t>1위</t>
    <phoneticPr fontId="2" type="noConversion"/>
  </si>
  <si>
    <t>8위</t>
    <phoneticPr fontId="2" type="noConversion"/>
  </si>
  <si>
    <t>소속</t>
    <phoneticPr fontId="2" type="noConversion"/>
  </si>
  <si>
    <t>2위</t>
    <phoneticPr fontId="2" type="noConversion"/>
  </si>
  <si>
    <t>4위</t>
    <phoneticPr fontId="2" type="noConversion"/>
  </si>
  <si>
    <t>7위</t>
    <phoneticPr fontId="2" type="noConversion"/>
  </si>
  <si>
    <t>100m</t>
    <phoneticPr fontId="2" type="noConversion"/>
  </si>
  <si>
    <t>4x100mR</t>
    <phoneticPr fontId="2" type="noConversion"/>
  </si>
  <si>
    <t xml:space="preserve">  심판장 :                            (인)</t>
    <phoneticPr fontId="2" type="noConversion"/>
  </si>
  <si>
    <t>종목</t>
    <phoneticPr fontId="2" type="noConversion"/>
  </si>
  <si>
    <t>풍향풍속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</si>
  <si>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</si>
  <si>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</si>
  <si>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</si>
  <si>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높이뛰기</t>
    <phoneticPr fontId="2" type="noConversion"/>
  </si>
  <si>
    <t>멀리뛰기</t>
    <phoneticPr fontId="2" type="noConversion"/>
  </si>
  <si>
    <t>포환던지기</t>
    <phoneticPr fontId="2" type="noConversion"/>
  </si>
  <si>
    <t>4x100mR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</si>
  <si>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</si>
  <si>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</si>
  <si>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</si>
  <si>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</si>
  <si>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</si>
  <si>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</si>
  <si>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</si>
  <si>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</si>
  <si>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</si>
  <si>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</si>
  <si>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</si>
  <si>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</si>
  <si>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</si>
  <si>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</si>
  <si>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 xml:space="preserve">  심판장 :                            (인)</t>
    <phoneticPr fontId="2" type="noConversion"/>
  </si>
  <si>
    <t>400m</t>
    <phoneticPr fontId="2" type="noConversion"/>
  </si>
  <si>
    <t>1500m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</si>
  <si>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</si>
  <si>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</si>
  <si>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</si>
  <si>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</si>
  <si>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4x400mR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</si>
  <si>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</si>
  <si>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</si>
  <si>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</si>
  <si>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</si>
  <si>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</si>
  <si>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</si>
  <si>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</si>
  <si>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100mH</t>
    <phoneticPr fontId="2" type="noConversion"/>
  </si>
  <si>
    <t>7종경기</t>
    <phoneticPr fontId="2" type="noConversion"/>
  </si>
  <si>
    <t>남고 1학년부</t>
    <phoneticPr fontId="2" type="noConversion"/>
  </si>
  <si>
    <t>여고 1학년부</t>
    <phoneticPr fontId="2" type="noConversion"/>
  </si>
  <si>
    <t>제50회 춘계 전국 중.고등학교육상경기대회 겸 
제9회 춘계 전국초등학교육상경기대회</t>
    <phoneticPr fontId="2" type="noConversion"/>
  </si>
  <si>
    <t>(예천  2021년 4월14일 ∼ 4월18일 )</t>
    <phoneticPr fontId="2" type="noConversion"/>
  </si>
  <si>
    <t>남자고등학교부</t>
    <phoneticPr fontId="2" type="noConversion"/>
  </si>
  <si>
    <t>여자고등학교부</t>
    <phoneticPr fontId="2" type="noConversion"/>
  </si>
  <si>
    <t>-</t>
    <phoneticPr fontId="2" type="noConversion"/>
  </si>
  <si>
    <t>-</t>
    <phoneticPr fontId="2" type="noConversion"/>
  </si>
  <si>
    <t>5000mW</t>
    <phoneticPr fontId="2" type="noConversion"/>
  </si>
  <si>
    <t>제50회 춘계 전국 중.고등학교육상경기대회 겸 
제9회 춘계 전국초등학교육상경기대회</t>
    <phoneticPr fontId="2" type="noConversion"/>
  </si>
  <si>
    <t xml:space="preserve">  심판장 :                            (인)</t>
    <phoneticPr fontId="2" type="noConversion"/>
  </si>
  <si>
    <t>남자초등학교부</t>
    <phoneticPr fontId="2" type="noConversion"/>
  </si>
  <si>
    <t>(예천  2021년 4월14일 ∼ 4월18일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</si>
  <si>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</si>
  <si>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</si>
  <si>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</si>
  <si>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</si>
  <si>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</si>
  <si>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</si>
  <si>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</si>
  <si>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</si>
  <si>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</si>
  <si>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</si>
  <si>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</si>
  <si>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</si>
  <si>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</si>
  <si>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80m</t>
    <phoneticPr fontId="2" type="noConversion"/>
  </si>
  <si>
    <t>80m</t>
    <phoneticPr fontId="2" type="noConversion"/>
  </si>
  <si>
    <t>풍향풍속</t>
    <phoneticPr fontId="2" type="noConversion"/>
  </si>
  <si>
    <t>풍향풍속</t>
    <phoneticPr fontId="2" type="noConversion"/>
  </si>
  <si>
    <t>200m</t>
    <phoneticPr fontId="2" type="noConversion"/>
  </si>
  <si>
    <t>800m</t>
    <phoneticPr fontId="2" type="noConversion"/>
  </si>
  <si>
    <t>멀리뛰기</t>
    <phoneticPr fontId="2" type="noConversion"/>
  </si>
  <si>
    <t>여자초등학교부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</si>
  <si>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</si>
  <si>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여중 1학년부</t>
    <phoneticPr fontId="2" type="noConversion"/>
  </si>
  <si>
    <t>제50회 춘계 전국 중.고등학교육상경기대회 겸 
제9회 춘계 전국초등학교육상경기대회</t>
    <phoneticPr fontId="2" type="noConversion"/>
  </si>
  <si>
    <t xml:space="preserve">  심판장 :                            (인)</t>
    <phoneticPr fontId="2" type="noConversion"/>
  </si>
  <si>
    <t>남자중학교부</t>
    <phoneticPr fontId="2" type="noConversion"/>
  </si>
  <si>
    <t>(예천  2021년 4월14일 ∼ 4월18일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</si>
  <si>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</si>
  <si>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</si>
  <si>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</si>
  <si>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</si>
  <si>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</si>
  <si>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</si>
  <si>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</si>
  <si>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</si>
  <si>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</si>
  <si>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</si>
  <si>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</si>
  <si>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</si>
  <si>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</si>
  <si>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</si>
  <si>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</si>
  <si>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참고기록</t>
    <phoneticPr fontId="2" type="noConversion"/>
  </si>
  <si>
    <t>200m</t>
    <phoneticPr fontId="2" type="noConversion"/>
  </si>
  <si>
    <t>풍향풍속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</si>
  <si>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</si>
  <si>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</si>
  <si>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</si>
  <si>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3000m</t>
    <phoneticPr fontId="2" type="noConversion"/>
  </si>
  <si>
    <t>110mH</t>
    <phoneticPr fontId="2" type="noConversion"/>
  </si>
  <si>
    <t>3000mW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</si>
  <si>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</si>
  <si>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</si>
  <si>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</si>
  <si>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</si>
  <si>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</si>
  <si>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</si>
  <si>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</si>
  <si>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</si>
  <si>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창던지기</t>
    <phoneticPr fontId="2" type="noConversion"/>
  </si>
  <si>
    <t>5종경기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</si>
  <si>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</si>
  <si>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여자중학교부</t>
    <phoneticPr fontId="2" type="noConversion"/>
  </si>
  <si>
    <t>100mH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</si>
  <si>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</si>
  <si>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</si>
  <si>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</si>
  <si>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</si>
  <si>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-</t>
    <phoneticPr fontId="2" type="noConversion"/>
  </si>
  <si>
    <t>-</t>
    <phoneticPr fontId="2" type="noConversion"/>
  </si>
  <si>
    <t>멀리뛰기</t>
    <phoneticPr fontId="2" type="noConversion"/>
  </si>
  <si>
    <t>풍향풍속</t>
    <phoneticPr fontId="2" type="noConversion"/>
  </si>
  <si>
    <t>세단뛰기</t>
    <phoneticPr fontId="2" type="noConversion"/>
  </si>
  <si>
    <t>풍향풍속</t>
    <phoneticPr fontId="2" type="noConversion"/>
  </si>
  <si>
    <t>포환던지기</t>
    <phoneticPr fontId="2" type="noConversion"/>
  </si>
  <si>
    <t>원반던지기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</si>
  <si>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</si>
  <si>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제50회 춘계 전국 중.고등학교육상경기대회 겸 
제9회 춘계 전국초등학교육상경기대회</t>
    <phoneticPr fontId="2" type="noConversion"/>
  </si>
  <si>
    <t xml:space="preserve">  심판장 :                            (인)</t>
    <phoneticPr fontId="2" type="noConversion"/>
  </si>
  <si>
    <t>(예천  2021년 4월14일 ∼ 4월18일 )</t>
    <phoneticPr fontId="2" type="noConversion"/>
  </si>
  <si>
    <t>남중 1학년부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</si>
  <si>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</si>
  <si>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</si>
  <si>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</si>
  <si>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</si>
  <si>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</si>
  <si>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</si>
  <si>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</si>
  <si>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</si>
  <si>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</si>
  <si>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</si>
  <si>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</si>
  <si>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</si>
  <si>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</si>
  <si>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</si>
  <si>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</si>
  <si>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400m</t>
    <phoneticPr fontId="2" type="noConversion"/>
  </si>
  <si>
    <t>1500m</t>
    <phoneticPr fontId="2" type="noConversion"/>
  </si>
  <si>
    <t>풍향풍속</t>
    <phoneticPr fontId="2" type="noConversion"/>
  </si>
  <si>
    <t>참고기록</t>
    <phoneticPr fontId="2" type="noConversion"/>
  </si>
  <si>
    <t>포환던지기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</si>
</sst>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176" formatCode="m:ss.00"/>
    <numFmt numFmtId="177" formatCode="mm:ss.00"/>
    <numFmt numFmtId="178" formatCode="0.0"/>
    <numFmt numFmtId="179" formatCode="0_);\(0\)"/>
  </numFmts>
  <fonts count="1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  <font>
      <sz val="7"/>
      <name val="휴먼각진옛체"/>
      <family val="1"/>
      <charset val="129"/>
    </font>
    <font>
      <sz val="6.5"/>
      <name val="휴먼각진옛체"/>
      <family val="1"/>
      <charset val="129"/>
    </font>
    <font>
      <sz val="10"/>
      <name val="돋움"/>
      <family val="3"/>
      <charset val="129"/>
    </font>
    <font>
      <sz val="7.5"/>
      <name val="휴먼각진옛체"/>
      <family val="1"/>
      <charset val="129"/>
    </font>
    <font>
      <b/>
      <sz val="7"/>
      <name val="HY견고딕"/>
      <family val="1"/>
      <charset val="129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9" xfId="0" quotePrefix="1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29" xfId="0" quotePrefix="1" applyFont="1" applyFill="1" applyBorder="1" applyAlignment="1" applyProtection="1">
      <alignment horizontal="left" vertical="center" shrinkToFit="1"/>
    </xf>
    <xf numFmtId="0" fontId="3" fillId="0" borderId="30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42" fontId="3" fillId="0" borderId="28" xfId="1" applyFont="1" applyFill="1" applyBorder="1" applyAlignment="1" applyProtection="1">
      <alignment horizontal="left" vertical="center" shrinkToFit="1"/>
    </xf>
    <xf numFmtId="0" fontId="4" fillId="0" borderId="29" xfId="0" applyFont="1" applyBorder="1" applyAlignment="1">
      <alignment vertical="center"/>
    </xf>
    <xf numFmtId="0" fontId="3" fillId="0" borderId="32" xfId="0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2" fontId="3" fillId="0" borderId="13" xfId="0" applyNumberFormat="1" applyFont="1" applyBorder="1" applyAlignment="1" applyProtection="1">
      <alignment horizontal="left"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0" fontId="10" fillId="0" borderId="30" xfId="0" applyFont="1" applyFill="1" applyBorder="1" applyAlignment="1" applyProtection="1">
      <alignment horizontal="center" vertical="center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39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2" fontId="3" fillId="0" borderId="16" xfId="0" applyNumberFormat="1" applyFont="1" applyBorder="1" applyAlignment="1" applyProtection="1">
      <alignment horizontal="left" vertical="center" shrinkToFit="1"/>
    </xf>
    <xf numFmtId="42" fontId="3" fillId="0" borderId="28" xfId="1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176" fontId="3" fillId="0" borderId="13" xfId="0" applyNumberFormat="1" applyFont="1" applyFill="1" applyBorder="1" applyAlignment="1" applyProtection="1">
      <alignment horizontal="left" vertical="center" shrinkToFit="1"/>
    </xf>
    <xf numFmtId="177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16" xfId="0" applyNumberFormat="1" applyFont="1" applyFill="1" applyBorder="1" applyAlignment="1" applyProtection="1">
      <alignment horizontal="left" vertical="center" shrinkToFit="1"/>
    </xf>
    <xf numFmtId="0" fontId="3" fillId="0" borderId="29" xfId="0" quotePrefix="1" applyNumberFormat="1" applyFont="1" applyFill="1" applyBorder="1" applyAlignment="1" applyProtection="1">
      <alignment horizontal="left" vertical="center" shrinkToFit="1"/>
    </xf>
    <xf numFmtId="0" fontId="3" fillId="0" borderId="29" xfId="1" quotePrefix="1" applyNumberFormat="1" applyFont="1" applyFill="1" applyBorder="1" applyAlignment="1" applyProtection="1">
      <alignment horizontal="left" vertical="center" shrinkToFit="1"/>
    </xf>
    <xf numFmtId="178" fontId="3" fillId="0" borderId="29" xfId="0" quotePrefix="1" applyNumberFormat="1" applyFont="1" applyFill="1" applyBorder="1" applyAlignment="1" applyProtection="1">
      <alignment horizontal="left" vertical="center" shrinkToFit="1"/>
    </xf>
    <xf numFmtId="0" fontId="3" fillId="0" borderId="21" xfId="0" quotePrefix="1" applyFont="1" applyBorder="1" applyAlignment="1" applyProtection="1">
      <alignment horizontal="left" vertical="center" shrinkToFit="1"/>
    </xf>
    <xf numFmtId="177" fontId="3" fillId="0" borderId="13" xfId="0" applyNumberFormat="1" applyFont="1" applyBorder="1" applyAlignment="1" applyProtection="1">
      <alignment horizontal="left" vertical="center" shrinkToFit="1"/>
    </xf>
    <xf numFmtId="0" fontId="0" fillId="0" borderId="37" xfId="0" applyBorder="1" applyAlignment="1">
      <alignment horizontal="center" vertical="top"/>
    </xf>
    <xf numFmtId="0" fontId="3" fillId="0" borderId="29" xfId="1" quotePrefix="1" applyNumberFormat="1" applyFont="1" applyBorder="1" applyAlignment="1" applyProtection="1">
      <alignment horizontal="left" vertical="center" shrinkToFit="1"/>
    </xf>
    <xf numFmtId="0" fontId="11" fillId="0" borderId="0" xfId="0" applyFont="1" applyAlignment="1">
      <alignment horizontal="left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178" fontId="3" fillId="0" borderId="23" xfId="0" quotePrefix="1" applyNumberFormat="1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43" xfId="0" applyFont="1" applyBorder="1" applyAlignment="1" applyProtection="1">
      <alignment horizontal="left" vertical="center" shrinkToFit="1"/>
    </xf>
    <xf numFmtId="0" fontId="3" fillId="0" borderId="44" xfId="0" applyNumberFormat="1" applyFont="1" applyBorder="1" applyAlignment="1" applyProtection="1">
      <alignment horizontal="left" vertical="center" shrinkToFit="1"/>
    </xf>
    <xf numFmtId="0" fontId="6" fillId="0" borderId="44" xfId="0" applyNumberFormat="1" applyFont="1" applyBorder="1" applyAlignment="1" applyProtection="1">
      <alignment horizontal="left" vertical="center" shrinkToFit="1"/>
    </xf>
    <xf numFmtId="0" fontId="3" fillId="0" borderId="31" xfId="0" quotePrefix="1" applyFont="1" applyBorder="1" applyAlignment="1" applyProtection="1">
      <alignment horizontal="left" vertical="center" shrinkToFit="1"/>
    </xf>
    <xf numFmtId="0" fontId="10" fillId="0" borderId="30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46" xfId="0" applyFont="1" applyBorder="1" applyAlignment="1" applyProtection="1">
      <alignment horizontal="left" vertical="center" shrinkToFit="1"/>
    </xf>
    <xf numFmtId="0" fontId="3" fillId="0" borderId="46" xfId="0" applyNumberFormat="1" applyFont="1" applyBorder="1" applyAlignment="1" applyProtection="1">
      <alignment horizontal="left" vertical="center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6" xfId="0" applyFont="1" applyBorder="1" applyAlignment="1" applyProtection="1">
      <alignment horizontal="left" vertical="center" shrinkToFit="1"/>
    </xf>
    <xf numFmtId="0" fontId="3" fillId="0" borderId="31" xfId="0" quotePrefix="1" applyFont="1" applyFill="1" applyBorder="1" applyAlignment="1" applyProtection="1">
      <alignment horizontal="left" vertical="center" shrinkToFit="1"/>
    </xf>
    <xf numFmtId="0" fontId="10" fillId="0" borderId="29" xfId="0" applyFont="1" applyFill="1" applyBorder="1" applyAlignment="1" applyProtection="1">
      <alignment horizontal="center" vertical="center" shrinkToFit="1"/>
    </xf>
    <xf numFmtId="2" fontId="3" fillId="0" borderId="46" xfId="0" applyNumberFormat="1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12" xfId="0" quotePrefix="1" applyFont="1" applyBorder="1" applyAlignment="1" applyProtection="1">
      <alignment horizontal="left" vertical="center" shrinkToFit="1"/>
    </xf>
    <xf numFmtId="0" fontId="4" fillId="0" borderId="29" xfId="0" quotePrefix="1" applyFont="1" applyBorder="1" applyAlignment="1">
      <alignment vertical="center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horizontal="left" vertical="center" shrinkToFit="1"/>
    </xf>
    <xf numFmtId="0" fontId="3" fillId="0" borderId="0" xfId="0" quotePrefix="1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37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49" xfId="0" applyFont="1" applyFill="1" applyBorder="1" applyAlignment="1" applyProtection="1">
      <alignment horizontal="left" vertical="center" shrinkToFit="1"/>
    </xf>
    <xf numFmtId="0" fontId="3" fillId="0" borderId="50" xfId="0" applyFont="1" applyFill="1" applyBorder="1" applyAlignment="1" applyProtection="1">
      <alignment horizontal="left" vertical="center" shrinkToFit="1"/>
    </xf>
    <xf numFmtId="0" fontId="3" fillId="0" borderId="51" xfId="0" applyFont="1" applyFill="1" applyBorder="1" applyAlignment="1" applyProtection="1">
      <alignment horizontal="left" vertical="center" shrinkToFit="1"/>
    </xf>
    <xf numFmtId="179" fontId="3" fillId="0" borderId="28" xfId="0" applyNumberFormat="1" applyFont="1" applyBorder="1" applyAlignment="1" applyProtection="1">
      <alignment horizontal="left" vertical="center" shrinkToFit="1"/>
    </xf>
    <xf numFmtId="0" fontId="3" fillId="0" borderId="29" xfId="0" quotePrefix="1" applyNumberFormat="1" applyFont="1" applyBorder="1" applyAlignment="1" applyProtection="1">
      <alignment horizontal="left" vertical="center" shrinkToFit="1"/>
    </xf>
    <xf numFmtId="0" fontId="3" fillId="0" borderId="30" xfId="0" applyNumberFormat="1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0" fillId="0" borderId="29" xfId="0" applyFont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35" xfId="0" applyNumberFormat="1" applyFont="1" applyFill="1" applyBorder="1" applyAlignment="1" applyProtection="1">
      <alignment horizontal="left" vertical="center" shrinkToFit="1"/>
    </xf>
    <xf numFmtId="0" fontId="3" fillId="0" borderId="35" xfId="0" applyFont="1" applyFill="1" applyBorder="1" applyAlignment="1" applyProtection="1">
      <alignment horizontal="left" vertical="center" shrinkToFit="1"/>
    </xf>
    <xf numFmtId="2" fontId="3" fillId="0" borderId="35" xfId="0" applyNumberFormat="1" applyFont="1" applyFill="1" applyBorder="1" applyAlignment="1" applyProtection="1">
      <alignment horizontal="left" vertical="center" shrinkToFit="1"/>
    </xf>
    <xf numFmtId="2" fontId="3" fillId="0" borderId="13" xfId="0" quotePrefix="1" applyNumberFormat="1" applyFont="1" applyFill="1" applyBorder="1" applyAlignment="1" applyProtection="1">
      <alignment horizontal="left" vertical="center" shrinkToFit="1"/>
    </xf>
    <xf numFmtId="2" fontId="3" fillId="0" borderId="51" xfId="0" applyNumberFormat="1" applyFont="1" applyFill="1" applyBorder="1" applyAlignment="1" applyProtection="1">
      <alignment horizontal="left" vertical="center" shrinkToFit="1"/>
    </xf>
    <xf numFmtId="0" fontId="3" fillId="0" borderId="34" xfId="0" applyFont="1" applyFill="1" applyBorder="1" applyAlignment="1" applyProtection="1">
      <alignment horizontal="left" vertical="center" shrinkToFit="1"/>
    </xf>
    <xf numFmtId="0" fontId="3" fillId="0" borderId="36" xfId="0" applyFont="1" applyFill="1" applyBorder="1" applyAlignment="1" applyProtection="1">
      <alignment horizontal="left" vertical="center" shrinkToFit="1"/>
    </xf>
    <xf numFmtId="179" fontId="3" fillId="0" borderId="23" xfId="0" applyNumberFormat="1" applyFont="1" applyBorder="1" applyAlignment="1" applyProtection="1">
      <alignment horizontal="left" vertical="center" shrinkToFit="1"/>
    </xf>
    <xf numFmtId="179" fontId="3" fillId="0" borderId="29" xfId="0" applyNumberFormat="1" applyFont="1" applyBorder="1" applyAlignment="1" applyProtection="1">
      <alignment horizontal="left" vertical="center" shrinkToFit="1"/>
    </xf>
    <xf numFmtId="179" fontId="3" fillId="0" borderId="30" xfId="0" applyNumberFormat="1" applyFont="1" applyBorder="1" applyAlignment="1" applyProtection="1">
      <alignment horizontal="left" vertical="center" shrinkToFit="1"/>
    </xf>
    <xf numFmtId="0" fontId="10" fillId="0" borderId="30" xfId="0" applyFont="1" applyFill="1" applyBorder="1" applyAlignment="1" applyProtection="1">
      <alignment horizontal="left" vertical="center" shrinkToFit="1"/>
    </xf>
    <xf numFmtId="0" fontId="16" fillId="0" borderId="23" xfId="0" applyFont="1" applyBorder="1" applyAlignment="1" applyProtection="1">
      <alignment horizontal="left" vertical="center" shrinkToFit="1"/>
    </xf>
    <xf numFmtId="47" fontId="3" fillId="0" borderId="13" xfId="0" applyNumberFormat="1" applyFont="1" applyFill="1" applyBorder="1" applyAlignment="1" applyProtection="1">
      <alignment horizontal="left" vertical="center" shrinkToFit="1"/>
    </xf>
    <xf numFmtId="0" fontId="0" fillId="0" borderId="37" xfId="0" applyBorder="1" applyAlignment="1">
      <alignment horizontal="center" vertical="center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3" fillId="0" borderId="23" xfId="1" applyNumberFormat="1" applyFont="1" applyFill="1" applyBorder="1" applyAlignment="1" applyProtection="1">
      <alignment horizontal="left" vertical="center" shrinkToFit="1"/>
    </xf>
    <xf numFmtId="0" fontId="3" fillId="0" borderId="30" xfId="0" quotePrefix="1" applyFont="1" applyFill="1" applyBorder="1" applyAlignment="1" applyProtection="1">
      <alignment horizontal="left" vertical="center" shrinkToFit="1"/>
    </xf>
    <xf numFmtId="0" fontId="3" fillId="0" borderId="0" xfId="2" quotePrefix="1" applyFont="1" applyBorder="1" applyAlignment="1">
      <alignment horizontal="left" vertical="center"/>
    </xf>
    <xf numFmtId="0" fontId="3" fillId="0" borderId="49" xfId="0" applyFont="1" applyBorder="1" applyAlignment="1" applyProtection="1">
      <alignment horizontal="left" vertical="center" shrinkToFit="1"/>
    </xf>
    <xf numFmtId="0" fontId="3" fillId="0" borderId="50" xfId="0" applyFont="1" applyBorder="1" applyAlignment="1" applyProtection="1">
      <alignment horizontal="left" vertical="center" shrinkToFit="1"/>
    </xf>
    <xf numFmtId="0" fontId="3" fillId="0" borderId="51" xfId="0" applyFont="1" applyBorder="1" applyAlignment="1" applyProtection="1">
      <alignment horizontal="left" vertical="center" shrinkToFit="1"/>
    </xf>
    <xf numFmtId="0" fontId="0" fillId="0" borderId="24" xfId="0" applyBorder="1" applyAlignment="1">
      <alignment horizontal="left" shrinkToFit="1"/>
    </xf>
    <xf numFmtId="0" fontId="10" fillId="0" borderId="24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14" fillId="0" borderId="37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0" fillId="0" borderId="37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37" xfId="0" applyBorder="1" applyAlignment="1">
      <alignment horizontal="center" vertical="top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</cellXfs>
  <cellStyles count="3">
    <cellStyle name="통화 [0]" xfId="1" builtinId="7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76" Type="http://schemas.openxmlformats.org/officeDocument/2006/relationships/externalLink" Target="externalLinks/externalLink69.xml"/><Relationship Id="rId84" Type="http://schemas.openxmlformats.org/officeDocument/2006/relationships/externalLink" Target="externalLinks/externalLink77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80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8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800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4x1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1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2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4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8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15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5000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110m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1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400m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3000mS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5000mW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4x100m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4x400m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45224;&#44256;\&#45224;&#44256;&#54596;&#4630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100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2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4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8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2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1500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5000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100mH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400mH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3000mSC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5000mW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4x100mR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4x400mR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&#50668;&#44256;\&#50668;&#44256;&#54596;&#4630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45224;&#44256;1&#54617;&#45380;1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45224;&#44256;1&#54617;&#45380;400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45224;&#44256;1&#54617;&#45380;800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45224;&#44256;1&#54617;&#45380;5000m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45224;&#44256;1&#54617;&#45380;110mH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45224;&#44256;1&#54617;&#45380;&#54596;&#4630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50668;&#44256;1&#54617;&#45380;1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50668;&#44256;1&#54617;&#45380;4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50668;&#44256;1&#54617;&#45380;8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50668;&#44256;1&#54617;&#45380;50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50668;&#44256;1&#54617;&#45380;100m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&#54596;&#46300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9828;&#54252;&#52768;2\Desktop\&#44256;&#46321;&#54617;&#44368;&#48512;3\1&#54617;&#45380;\&#50668;&#44256;1&#54617;&#45380;&#54596;&#46300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00m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200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00m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800m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500m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3000m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10mH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3000mW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x100m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/&#45224;&#52488;4x100mR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x400mR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&#54596;&#46300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00m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200m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00m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8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5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3000m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00mH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3000mW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80m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x100mR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x400mR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&#54596;&#46300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45224;&#51473;1&#54617;&#45380;100m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45224;&#51473;1&#54617;&#45380;400m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45224;&#51473;1&#54617;&#45380;1500m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45224;&#51473;1&#54617;&#45380;&#54596;&#46300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50668;&#51473;1&#54617;&#45380;100m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50668;&#51473;1&#54617;&#45380;400m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50668;&#51473;1&#54617;&#45380;1500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100m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1&#54617;&#45380;/&#50668;&#51473;1&#54617;&#45380;&#54596;&#463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/&#50668;&#52488;20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0.1</v>
          </cell>
        </row>
        <row r="11">
          <cell r="C11" t="str">
            <v>이정우</v>
          </cell>
          <cell r="E11" t="str">
            <v>충남서정초</v>
          </cell>
          <cell r="F11" t="str">
            <v>11.23</v>
          </cell>
        </row>
        <row r="12">
          <cell r="C12" t="str">
            <v>이수형</v>
          </cell>
          <cell r="E12" t="str">
            <v>경기서면초</v>
          </cell>
          <cell r="F12" t="str">
            <v>12.04</v>
          </cell>
        </row>
        <row r="13">
          <cell r="C13" t="str">
            <v>이찬기</v>
          </cell>
          <cell r="E13" t="str">
            <v>충남서정초</v>
          </cell>
          <cell r="F13" t="str">
            <v>12.13</v>
          </cell>
        </row>
        <row r="14">
          <cell r="C14" t="str">
            <v>구노하</v>
          </cell>
          <cell r="E14" t="str">
            <v>울산농서초</v>
          </cell>
          <cell r="F14" t="str">
            <v>12.52</v>
          </cell>
        </row>
        <row r="15">
          <cell r="C15" t="str">
            <v>김재훈</v>
          </cell>
          <cell r="E15" t="str">
            <v>신어초</v>
          </cell>
          <cell r="F15" t="str">
            <v>12.52</v>
          </cell>
        </row>
        <row r="16">
          <cell r="C16" t="str">
            <v>송준형</v>
          </cell>
          <cell r="E16" t="str">
            <v>울산남외초</v>
          </cell>
          <cell r="F16" t="str">
            <v>12.70</v>
          </cell>
        </row>
        <row r="17">
          <cell r="C17" t="str">
            <v>이재용</v>
          </cell>
          <cell r="E17" t="str">
            <v>홍성초</v>
          </cell>
          <cell r="F17" t="str">
            <v>12.88</v>
          </cell>
        </row>
        <row r="18">
          <cell r="C18" t="str">
            <v>김재겸</v>
          </cell>
          <cell r="E18" t="str">
            <v>충북음성대소초</v>
          </cell>
          <cell r="F18" t="str">
            <v>13.02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황지나</v>
          </cell>
          <cell r="E11" t="str">
            <v>충남태안초</v>
          </cell>
          <cell r="F11" t="str">
            <v>2.33.12</v>
          </cell>
        </row>
        <row r="12">
          <cell r="C12" t="str">
            <v>손희진</v>
          </cell>
          <cell r="E12" t="str">
            <v>충북삼양초</v>
          </cell>
          <cell r="F12" t="str">
            <v>2.33.96</v>
          </cell>
        </row>
        <row r="13">
          <cell r="C13" t="str">
            <v>강나연</v>
          </cell>
          <cell r="E13" t="str">
            <v>충북영동초</v>
          </cell>
          <cell r="F13" t="str">
            <v>2.35.05</v>
          </cell>
        </row>
        <row r="14">
          <cell r="C14" t="str">
            <v>전지현</v>
          </cell>
          <cell r="E14" t="str">
            <v>신어초</v>
          </cell>
          <cell r="F14" t="str">
            <v>2.37.60</v>
          </cell>
        </row>
        <row r="15">
          <cell r="C15" t="str">
            <v>김은정</v>
          </cell>
          <cell r="E15" t="str">
            <v>청통초</v>
          </cell>
          <cell r="F15" t="str">
            <v>2.38.25</v>
          </cell>
        </row>
        <row r="16">
          <cell r="C16" t="str">
            <v>김민서</v>
          </cell>
          <cell r="E16" t="str">
            <v>경기전곡초</v>
          </cell>
          <cell r="F16" t="str">
            <v>2.43.71</v>
          </cell>
        </row>
        <row r="17">
          <cell r="C17" t="str">
            <v>김보경</v>
          </cell>
          <cell r="E17" t="str">
            <v>충남태안초</v>
          </cell>
          <cell r="F17" t="str">
            <v>2.46.55</v>
          </cell>
        </row>
        <row r="18">
          <cell r="C18" t="str">
            <v>박시연</v>
          </cell>
          <cell r="E18" t="str">
            <v>경북다산초</v>
          </cell>
          <cell r="F18" t="str">
            <v>2.56.30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김은수</v>
          </cell>
          <cell r="E11" t="str">
            <v>전북고창초</v>
          </cell>
          <cell r="F11" t="str">
            <v>1.40</v>
          </cell>
        </row>
        <row r="12">
          <cell r="C12" t="str">
            <v>이서연</v>
          </cell>
          <cell r="E12" t="str">
            <v>남신초</v>
          </cell>
          <cell r="F12" t="str">
            <v>1.35</v>
          </cell>
        </row>
        <row r="13">
          <cell r="C13" t="str">
            <v>제희정</v>
          </cell>
          <cell r="E13" t="str">
            <v>양산서남초</v>
          </cell>
          <cell r="F13" t="str">
            <v>1.35</v>
          </cell>
        </row>
        <row r="14">
          <cell r="C14" t="str">
            <v>오미래</v>
          </cell>
          <cell r="E14" t="str">
            <v>서울강신초</v>
          </cell>
          <cell r="F14" t="str">
            <v>1.30</v>
          </cell>
        </row>
        <row r="15">
          <cell r="C15" t="str">
            <v>이승아</v>
          </cell>
          <cell r="E15" t="str">
            <v>서산석림초</v>
          </cell>
          <cell r="F15" t="str">
            <v>1.20</v>
          </cell>
        </row>
        <row r="16">
          <cell r="C16" t="str">
            <v>박혜린</v>
          </cell>
          <cell r="E16" t="str">
            <v>충남홍남초</v>
          </cell>
          <cell r="F16" t="str">
            <v>1.15</v>
          </cell>
        </row>
      </sheetData>
      <sheetData sheetId="1">
        <row r="11">
          <cell r="C11" t="str">
            <v>구미소</v>
          </cell>
          <cell r="E11" t="str">
            <v>울산농서초</v>
          </cell>
          <cell r="F11" t="str">
            <v>4.25</v>
          </cell>
          <cell r="G11" t="str">
            <v>-1.5</v>
          </cell>
        </row>
        <row r="12">
          <cell r="C12" t="str">
            <v>박시연</v>
          </cell>
          <cell r="E12" t="str">
            <v>경기금정초</v>
          </cell>
          <cell r="F12" t="str">
            <v>4.18</v>
          </cell>
          <cell r="G12" t="str">
            <v>-1.5</v>
          </cell>
        </row>
        <row r="13">
          <cell r="C13" t="str">
            <v>이승아</v>
          </cell>
          <cell r="E13" t="str">
            <v>서산석림초</v>
          </cell>
          <cell r="F13" t="str">
            <v>4.15</v>
          </cell>
          <cell r="G13" t="str">
            <v>0.4</v>
          </cell>
        </row>
        <row r="14">
          <cell r="C14" t="str">
            <v>민시윤</v>
          </cell>
          <cell r="E14" t="str">
            <v>충북영동초</v>
          </cell>
          <cell r="F14" t="str">
            <v>3.66</v>
          </cell>
          <cell r="G14" t="str">
            <v>1.4</v>
          </cell>
        </row>
        <row r="15">
          <cell r="C15" t="str">
            <v>이주원</v>
          </cell>
          <cell r="E15" t="str">
            <v>서울강신초</v>
          </cell>
          <cell r="F15" t="str">
            <v>3.50</v>
          </cell>
          <cell r="G15" t="str">
            <v>-1.0</v>
          </cell>
        </row>
        <row r="16">
          <cell r="C16" t="str">
            <v>박희은</v>
          </cell>
          <cell r="E16" t="str">
            <v>경기소래초</v>
          </cell>
          <cell r="F16" t="str">
            <v>3.41</v>
          </cell>
          <cell r="G16" t="str">
            <v>1.6</v>
          </cell>
        </row>
        <row r="17">
          <cell r="C17" t="str">
            <v>조윤지</v>
          </cell>
          <cell r="E17" t="str">
            <v>울산농서초</v>
          </cell>
          <cell r="F17" t="str">
            <v>3.29</v>
          </cell>
          <cell r="G17" t="str">
            <v>-0.1</v>
          </cell>
        </row>
        <row r="18">
          <cell r="C18" t="str">
            <v>조혜주</v>
          </cell>
          <cell r="E18" t="str">
            <v>경기소래초</v>
          </cell>
          <cell r="F18" t="str">
            <v>3.06</v>
          </cell>
          <cell r="G18" t="str">
            <v>-0.8</v>
          </cell>
        </row>
      </sheetData>
      <sheetData sheetId="2">
        <row r="11">
          <cell r="C11" t="str">
            <v>김고은</v>
          </cell>
          <cell r="E11" t="str">
            <v>경북도봉초</v>
          </cell>
          <cell r="F11" t="str">
            <v>9.75</v>
          </cell>
        </row>
        <row r="12">
          <cell r="C12" t="str">
            <v>최연정</v>
          </cell>
          <cell r="E12" t="str">
            <v>인천일신초</v>
          </cell>
          <cell r="F12" t="str">
            <v>9.14</v>
          </cell>
        </row>
        <row r="13">
          <cell r="C13" t="str">
            <v>박혜린</v>
          </cell>
          <cell r="E13" t="str">
            <v>충남홍남초</v>
          </cell>
          <cell r="F13" t="str">
            <v>7.70</v>
          </cell>
        </row>
        <row r="14">
          <cell r="C14" t="str">
            <v>김가은</v>
          </cell>
          <cell r="E14" t="str">
            <v>신어초</v>
          </cell>
          <cell r="F14" t="str">
            <v>6.97</v>
          </cell>
        </row>
        <row r="15">
          <cell r="C15" t="str">
            <v>백연우</v>
          </cell>
          <cell r="E15" t="str">
            <v>경동초</v>
          </cell>
          <cell r="F15" t="str">
            <v>6.67</v>
          </cell>
        </row>
        <row r="16">
          <cell r="C16" t="str">
            <v>안태현</v>
          </cell>
          <cell r="E16" t="str">
            <v>신어초</v>
          </cell>
          <cell r="F16" t="str">
            <v>6.04</v>
          </cell>
        </row>
        <row r="17">
          <cell r="C17" t="str">
            <v>임지우</v>
          </cell>
          <cell r="E17" t="str">
            <v>경기소래초</v>
          </cell>
          <cell r="F17" t="str">
            <v>5.83</v>
          </cell>
        </row>
        <row r="18">
          <cell r="C18" t="str">
            <v>정효주</v>
          </cell>
          <cell r="E18" t="str">
            <v>김해봉황초</v>
          </cell>
          <cell r="F18" t="str">
            <v>5.74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권가은 김민경 이시율 한혜린</v>
          </cell>
          <cell r="E11" t="str">
            <v>인천논곡초</v>
          </cell>
          <cell r="F11" t="str">
            <v>58.20</v>
          </cell>
        </row>
        <row r="12">
          <cell r="C12" t="str">
            <v>박희은 이수빈 임지우 이승서</v>
          </cell>
          <cell r="E12" t="str">
            <v>경기소래초</v>
          </cell>
          <cell r="F12" t="str">
            <v>58.63</v>
          </cell>
        </row>
        <row r="13">
          <cell r="C13" t="str">
            <v>최가현 이은수 배서연 이주원</v>
          </cell>
          <cell r="E13" t="str">
            <v>서울강신초</v>
          </cell>
          <cell r="F13" t="str">
            <v>1.01.89</v>
          </cell>
        </row>
        <row r="14">
          <cell r="C14" t="str">
            <v>이문희 임지혜 홍진서 정효주</v>
          </cell>
          <cell r="E14" t="str">
            <v>김해봉황초</v>
          </cell>
          <cell r="F14" t="str">
            <v>1:10.00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0.0</v>
          </cell>
        </row>
        <row r="11">
          <cell r="C11" t="str">
            <v>손지원</v>
          </cell>
          <cell r="E11" t="str">
            <v>경기체육고</v>
          </cell>
          <cell r="F11" t="str">
            <v>10.56</v>
          </cell>
        </row>
        <row r="12">
          <cell r="C12" t="str">
            <v>이재혁</v>
          </cell>
          <cell r="E12" t="str">
            <v>충남체육고</v>
          </cell>
          <cell r="F12" t="str">
            <v>10.86</v>
          </cell>
        </row>
        <row r="13">
          <cell r="C13" t="str">
            <v>우인섭</v>
          </cell>
          <cell r="E13" t="str">
            <v>경복고</v>
          </cell>
          <cell r="F13" t="str">
            <v>10.87</v>
          </cell>
        </row>
        <row r="14">
          <cell r="C14" t="str">
            <v>서민준</v>
          </cell>
          <cell r="E14" t="str">
            <v>용남고</v>
          </cell>
          <cell r="F14" t="str">
            <v>10.88</v>
          </cell>
        </row>
        <row r="15">
          <cell r="C15" t="str">
            <v>노호진</v>
          </cell>
          <cell r="E15" t="str">
            <v>대구체육고</v>
          </cell>
          <cell r="F15" t="str">
            <v>10.97</v>
          </cell>
        </row>
        <row r="16">
          <cell r="C16" t="str">
            <v>이승범</v>
          </cell>
          <cell r="E16" t="str">
            <v>경기체육고</v>
          </cell>
          <cell r="F16" t="str">
            <v>11.04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0.7</v>
          </cell>
        </row>
        <row r="11">
          <cell r="C11" t="str">
            <v>손지원</v>
          </cell>
          <cell r="E11" t="str">
            <v>경기체육고</v>
          </cell>
          <cell r="F11" t="str">
            <v>21.35</v>
          </cell>
        </row>
        <row r="12">
          <cell r="C12" t="str">
            <v>최창희</v>
          </cell>
          <cell r="E12" t="str">
            <v>경북체육고</v>
          </cell>
          <cell r="F12" t="str">
            <v>21.62</v>
          </cell>
        </row>
        <row r="13">
          <cell r="C13" t="str">
            <v>박종희</v>
          </cell>
          <cell r="E13" t="str">
            <v>김해가야고</v>
          </cell>
          <cell r="F13" t="str">
            <v>21.75</v>
          </cell>
        </row>
        <row r="14">
          <cell r="C14" t="str">
            <v>서민준</v>
          </cell>
          <cell r="E14" t="str">
            <v>용남고</v>
          </cell>
          <cell r="F14" t="str">
            <v>22.00</v>
          </cell>
        </row>
        <row r="15">
          <cell r="C15" t="str">
            <v>김준성</v>
          </cell>
          <cell r="E15" t="str">
            <v>동광고</v>
          </cell>
          <cell r="F15" t="str">
            <v>22.49</v>
          </cell>
        </row>
        <row r="16">
          <cell r="C16" t="str">
            <v>하승원</v>
          </cell>
          <cell r="E16" t="str">
            <v>은행고</v>
          </cell>
          <cell r="F16" t="str">
            <v>22.79</v>
          </cell>
        </row>
        <row r="17">
          <cell r="C17" t="str">
            <v>박권</v>
          </cell>
          <cell r="E17" t="str">
            <v>동인천고</v>
          </cell>
          <cell r="F17" t="str">
            <v>22.90</v>
          </cell>
        </row>
        <row r="18">
          <cell r="C18" t="str">
            <v>고인성</v>
          </cell>
          <cell r="E18" t="str">
            <v>대전체육고</v>
          </cell>
          <cell r="F18" t="str">
            <v>23.39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장수찬</v>
          </cell>
          <cell r="E11" t="str">
            <v>광양하이텍고</v>
          </cell>
          <cell r="F11" t="str">
            <v>48.83</v>
          </cell>
        </row>
        <row r="12">
          <cell r="C12" t="str">
            <v>김승호</v>
          </cell>
          <cell r="E12" t="str">
            <v>대전체육고</v>
          </cell>
          <cell r="F12" t="str">
            <v>49.69</v>
          </cell>
        </row>
        <row r="13">
          <cell r="C13" t="str">
            <v>이진영</v>
          </cell>
          <cell r="E13" t="str">
            <v>심원고</v>
          </cell>
          <cell r="F13" t="str">
            <v>50.47</v>
          </cell>
        </row>
        <row r="14">
          <cell r="C14" t="str">
            <v>최창희</v>
          </cell>
          <cell r="E14" t="str">
            <v>경북체육고</v>
          </cell>
          <cell r="F14" t="str">
            <v>50.54</v>
          </cell>
        </row>
        <row r="15">
          <cell r="C15" t="str">
            <v>김준성</v>
          </cell>
          <cell r="E15" t="str">
            <v>동광고</v>
          </cell>
          <cell r="F15" t="str">
            <v>50.94</v>
          </cell>
        </row>
        <row r="16">
          <cell r="C16" t="str">
            <v>김동욱</v>
          </cell>
          <cell r="E16" t="str">
            <v>전남체육고</v>
          </cell>
          <cell r="F16" t="str">
            <v>51.93</v>
          </cell>
        </row>
        <row r="17">
          <cell r="C17" t="str">
            <v>박권</v>
          </cell>
          <cell r="E17" t="str">
            <v>동인천고</v>
          </cell>
          <cell r="F17" t="str">
            <v>52.79</v>
          </cell>
        </row>
        <row r="18">
          <cell r="C18" t="str">
            <v>이영규</v>
          </cell>
          <cell r="E18" t="str">
            <v>동인천고</v>
          </cell>
          <cell r="F18" t="str">
            <v>55.33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이재형</v>
          </cell>
          <cell r="E11" t="str">
            <v>경기체육고</v>
          </cell>
          <cell r="F11" t="str">
            <v>1.55.30</v>
          </cell>
        </row>
        <row r="12">
          <cell r="C12" t="str">
            <v>정우진</v>
          </cell>
          <cell r="E12" t="str">
            <v>전곡고</v>
          </cell>
          <cell r="F12" t="str">
            <v>1.55.47</v>
          </cell>
        </row>
        <row r="13">
          <cell r="C13" t="str">
            <v>오창기</v>
          </cell>
          <cell r="E13" t="str">
            <v>김해가야고</v>
          </cell>
          <cell r="F13" t="str">
            <v>1.56.67</v>
          </cell>
        </row>
        <row r="14">
          <cell r="C14" t="str">
            <v>김진만</v>
          </cell>
          <cell r="E14" t="str">
            <v>충현고</v>
          </cell>
          <cell r="F14" t="str">
            <v>1.58.15</v>
          </cell>
        </row>
        <row r="15">
          <cell r="C15" t="str">
            <v>안희성</v>
          </cell>
          <cell r="E15" t="str">
            <v>김포제일공업고</v>
          </cell>
          <cell r="F15" t="str">
            <v>1.58.98</v>
          </cell>
        </row>
        <row r="16">
          <cell r="C16" t="str">
            <v>김동욱</v>
          </cell>
          <cell r="E16" t="str">
            <v>전남체육고</v>
          </cell>
          <cell r="F16" t="str">
            <v>1.59.45</v>
          </cell>
        </row>
        <row r="17">
          <cell r="C17" t="str">
            <v>조현욱</v>
          </cell>
          <cell r="E17" t="str">
            <v>광주체육고</v>
          </cell>
          <cell r="F17" t="str">
            <v>2.01.20</v>
          </cell>
        </row>
        <row r="18">
          <cell r="C18" t="str">
            <v>옥지수</v>
          </cell>
          <cell r="E18" t="str">
            <v>경남체육고</v>
          </cell>
          <cell r="F18" t="str">
            <v>2.24.84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손세진</v>
          </cell>
          <cell r="E11" t="str">
            <v>대구체육고</v>
          </cell>
          <cell r="F11" t="str">
            <v>4:02.83</v>
          </cell>
        </row>
        <row r="12">
          <cell r="C12" t="str">
            <v>김은혁</v>
          </cell>
          <cell r="E12" t="str">
            <v>배문고</v>
          </cell>
          <cell r="F12" t="str">
            <v>4:06.39</v>
          </cell>
        </row>
        <row r="13">
          <cell r="C13" t="str">
            <v>황보한빈</v>
          </cell>
          <cell r="E13" t="str">
            <v>경북체육고</v>
          </cell>
          <cell r="F13" t="str">
            <v>4:07.74</v>
          </cell>
        </row>
        <row r="14">
          <cell r="C14" t="str">
            <v>이범수</v>
          </cell>
          <cell r="E14" t="str">
            <v>충현고</v>
          </cell>
          <cell r="F14" t="str">
            <v>4:09.77</v>
          </cell>
        </row>
        <row r="15">
          <cell r="C15" t="str">
            <v>이재형</v>
          </cell>
          <cell r="E15" t="str">
            <v>경기체육고</v>
          </cell>
          <cell r="F15" t="str">
            <v>4:14.97</v>
          </cell>
        </row>
        <row r="16">
          <cell r="C16" t="str">
            <v>정해성</v>
          </cell>
          <cell r="E16" t="str">
            <v>대구체육고</v>
          </cell>
          <cell r="F16" t="str">
            <v>4:15.33</v>
          </cell>
        </row>
        <row r="17">
          <cell r="C17" t="str">
            <v>정우진</v>
          </cell>
          <cell r="E17" t="str">
            <v>전곡고</v>
          </cell>
          <cell r="F17" t="str">
            <v>4:16.65</v>
          </cell>
        </row>
        <row r="18">
          <cell r="C18" t="str">
            <v>이진호</v>
          </cell>
          <cell r="E18" t="str">
            <v>서울체육고</v>
          </cell>
          <cell r="F18" t="str">
            <v>4:16.67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김은혁</v>
          </cell>
          <cell r="E11" t="str">
            <v>배문고</v>
          </cell>
          <cell r="F11" t="str">
            <v>15:28.08</v>
          </cell>
        </row>
        <row r="12">
          <cell r="C12" t="str">
            <v>손세진</v>
          </cell>
          <cell r="E12" t="str">
            <v>대구체육고</v>
          </cell>
          <cell r="F12" t="str">
            <v>15:32.47</v>
          </cell>
        </row>
        <row r="13">
          <cell r="C13" t="str">
            <v>황보한빈</v>
          </cell>
          <cell r="E13" t="str">
            <v>경북체육고</v>
          </cell>
          <cell r="F13" t="str">
            <v>15:35.75</v>
          </cell>
        </row>
        <row r="14">
          <cell r="C14" t="str">
            <v>이범수</v>
          </cell>
          <cell r="E14" t="str">
            <v>충현고</v>
          </cell>
          <cell r="F14" t="str">
            <v>15:36.77</v>
          </cell>
        </row>
        <row r="15">
          <cell r="C15" t="str">
            <v>김홍민</v>
          </cell>
          <cell r="E15" t="str">
            <v>배문고</v>
          </cell>
          <cell r="F15" t="str">
            <v>15:43.76</v>
          </cell>
        </row>
        <row r="16">
          <cell r="C16" t="str">
            <v>안성현</v>
          </cell>
          <cell r="E16" t="str">
            <v>단양고</v>
          </cell>
          <cell r="F16" t="str">
            <v>15:57.80</v>
          </cell>
        </row>
        <row r="17">
          <cell r="C17" t="str">
            <v>이동훈</v>
          </cell>
          <cell r="E17" t="str">
            <v>대구체육고</v>
          </cell>
          <cell r="F17" t="str">
            <v>15:59.85</v>
          </cell>
        </row>
        <row r="18">
          <cell r="C18" t="str">
            <v>김민석</v>
          </cell>
          <cell r="E18" t="str">
            <v>경기체육고</v>
          </cell>
          <cell r="F18" t="str">
            <v>16:00.02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-1.2</v>
          </cell>
        </row>
        <row r="11">
          <cell r="C11" t="str">
            <v>장윤성</v>
          </cell>
          <cell r="E11" t="str">
            <v>경기모바일과학고</v>
          </cell>
          <cell r="F11" t="str">
            <v>15.64</v>
          </cell>
        </row>
        <row r="12">
          <cell r="C12" t="str">
            <v>윤서준</v>
          </cell>
          <cell r="E12" t="str">
            <v>대전체육고</v>
          </cell>
          <cell r="F12" t="str">
            <v>15.75</v>
          </cell>
        </row>
        <row r="13">
          <cell r="C13" t="str">
            <v>명민건</v>
          </cell>
          <cell r="E13" t="str">
            <v>목포문태고</v>
          </cell>
          <cell r="F13" t="str">
            <v>15.87</v>
          </cell>
        </row>
        <row r="14">
          <cell r="C14" t="str">
            <v>김현태</v>
          </cell>
          <cell r="E14" t="str">
            <v>대구체육고</v>
          </cell>
          <cell r="F14" t="str">
            <v>16.33</v>
          </cell>
        </row>
        <row r="15">
          <cell r="C15" t="str">
            <v>최현식</v>
          </cell>
          <cell r="E15" t="str">
            <v>대구체육고</v>
          </cell>
          <cell r="F15" t="str">
            <v>16.76</v>
          </cell>
        </row>
        <row r="16">
          <cell r="C16" t="str">
            <v>최훈탁</v>
          </cell>
          <cell r="E16" t="str">
            <v>신명고</v>
          </cell>
          <cell r="F16" t="str">
            <v>17.42</v>
          </cell>
        </row>
        <row r="17">
          <cell r="C17" t="str">
            <v>도효찬</v>
          </cell>
          <cell r="E17" t="str">
            <v>경기모바일과학고</v>
          </cell>
          <cell r="F17" t="str">
            <v>18.53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0.5</v>
          </cell>
        </row>
        <row r="11">
          <cell r="C11" t="str">
            <v>이영욱</v>
          </cell>
          <cell r="E11" t="str">
            <v>부산토성초</v>
          </cell>
          <cell r="F11" t="str">
            <v>12.44</v>
          </cell>
        </row>
        <row r="12">
          <cell r="C12" t="str">
            <v>편찬호</v>
          </cell>
          <cell r="E12" t="str">
            <v>충남서정초</v>
          </cell>
          <cell r="F12" t="str">
            <v>12.46</v>
          </cell>
        </row>
        <row r="13">
          <cell r="C13" t="str">
            <v>배두일</v>
          </cell>
          <cell r="E13" t="str">
            <v>경기서면초</v>
          </cell>
          <cell r="F13" t="str">
            <v>12.87</v>
          </cell>
        </row>
        <row r="14">
          <cell r="C14" t="str">
            <v>마현서</v>
          </cell>
          <cell r="E14" t="str">
            <v>경기김포서초</v>
          </cell>
          <cell r="F14" t="str">
            <v>13.13</v>
          </cell>
        </row>
        <row r="15">
          <cell r="C15" t="str">
            <v>신지호</v>
          </cell>
          <cell r="E15" t="str">
            <v>개봉초</v>
          </cell>
          <cell r="F15" t="str">
            <v>13.20</v>
          </cell>
        </row>
        <row r="16">
          <cell r="C16" t="str">
            <v>김선우</v>
          </cell>
          <cell r="E16" t="str">
            <v>충주성남초</v>
          </cell>
          <cell r="F16" t="str">
            <v>13.26</v>
          </cell>
        </row>
        <row r="17">
          <cell r="C17" t="str">
            <v>김민성</v>
          </cell>
          <cell r="E17" t="str">
            <v>대구구암초</v>
          </cell>
          <cell r="F17" t="str">
            <v>13.28</v>
          </cell>
        </row>
        <row r="18">
          <cell r="C18" t="str">
            <v>김민기</v>
          </cell>
          <cell r="E18" t="str">
            <v>경동초</v>
          </cell>
          <cell r="F18" t="str">
            <v>13.31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송동익</v>
          </cell>
          <cell r="E11" t="str">
            <v>울산스포츠과학고</v>
          </cell>
          <cell r="F11" t="str">
            <v>53.88</v>
          </cell>
        </row>
        <row r="12">
          <cell r="C12" t="str">
            <v>박선규</v>
          </cell>
          <cell r="E12" t="str">
            <v>광주체육고</v>
          </cell>
          <cell r="F12" t="str">
            <v>54.25</v>
          </cell>
        </row>
        <row r="13">
          <cell r="C13" t="str">
            <v>이종호</v>
          </cell>
          <cell r="E13" t="str">
            <v>경북체육고</v>
          </cell>
          <cell r="F13" t="str">
            <v>55.09</v>
          </cell>
        </row>
        <row r="14">
          <cell r="C14" t="str">
            <v>양민혁</v>
          </cell>
          <cell r="E14" t="str">
            <v>서울체육고</v>
          </cell>
          <cell r="F14" t="str">
            <v>55.50</v>
          </cell>
        </row>
        <row r="15">
          <cell r="C15" t="str">
            <v>정안성</v>
          </cell>
          <cell r="E15" t="str">
            <v>은행고</v>
          </cell>
          <cell r="F15" t="str">
            <v>55.88</v>
          </cell>
        </row>
        <row r="16">
          <cell r="C16" t="str">
            <v>최현식</v>
          </cell>
          <cell r="E16" t="str">
            <v>대구체육고</v>
          </cell>
          <cell r="F16" t="str">
            <v>58.23</v>
          </cell>
        </row>
        <row r="17">
          <cell r="C17" t="str">
            <v>김현태</v>
          </cell>
          <cell r="E17" t="str">
            <v>대구체육고</v>
          </cell>
          <cell r="F17" t="str">
            <v>58.61</v>
          </cell>
        </row>
        <row r="18">
          <cell r="C18" t="str">
            <v>김태형</v>
          </cell>
          <cell r="E18" t="str">
            <v>대전체육고</v>
          </cell>
          <cell r="F18" t="str">
            <v>1:00.83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고동욱</v>
          </cell>
          <cell r="E11" t="str">
            <v>부산체육고</v>
          </cell>
          <cell r="F11" t="str">
            <v>9:44.79</v>
          </cell>
        </row>
        <row r="12">
          <cell r="C12" t="str">
            <v>최찬유</v>
          </cell>
          <cell r="E12" t="str">
            <v>서울체육고</v>
          </cell>
          <cell r="F12" t="str">
            <v>9:44.98</v>
          </cell>
        </row>
        <row r="13">
          <cell r="C13" t="str">
            <v>김현민</v>
          </cell>
          <cell r="E13" t="str">
            <v>경북체육고</v>
          </cell>
          <cell r="F13" t="str">
            <v>9:48.30</v>
          </cell>
        </row>
        <row r="14">
          <cell r="C14" t="str">
            <v>김상태</v>
          </cell>
          <cell r="E14" t="str">
            <v>인천체육고</v>
          </cell>
          <cell r="F14" t="str">
            <v>10:06.09</v>
          </cell>
        </row>
        <row r="15">
          <cell r="C15" t="str">
            <v>최유빈</v>
          </cell>
          <cell r="E15" t="str">
            <v>강원체육고</v>
          </cell>
          <cell r="F15" t="str">
            <v>10:06.55</v>
          </cell>
        </row>
        <row r="16">
          <cell r="C16" t="str">
            <v>김동환</v>
          </cell>
          <cell r="E16" t="str">
            <v>배문고</v>
          </cell>
          <cell r="F16" t="str">
            <v>10:07.90</v>
          </cell>
        </row>
        <row r="17">
          <cell r="C17" t="str">
            <v>김하준</v>
          </cell>
          <cell r="E17" t="str">
            <v>강릉명륜고</v>
          </cell>
          <cell r="F17" t="str">
            <v>10:10.33</v>
          </cell>
        </row>
        <row r="18">
          <cell r="C18" t="str">
            <v>정해성</v>
          </cell>
          <cell r="E18" t="str">
            <v>대구체육고</v>
          </cell>
          <cell r="F18" t="str">
            <v>10:17.71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김가람</v>
          </cell>
          <cell r="E11" t="str">
            <v>배문고</v>
          </cell>
          <cell r="F11" t="str">
            <v>21:49.39</v>
          </cell>
        </row>
        <row r="12">
          <cell r="C12" t="str">
            <v>이강희</v>
          </cell>
          <cell r="E12" t="str">
            <v>경북체육고</v>
          </cell>
          <cell r="F12" t="str">
            <v>22:00.43</v>
          </cell>
        </row>
        <row r="13">
          <cell r="C13" t="str">
            <v>김서진</v>
          </cell>
          <cell r="E13" t="str">
            <v>경북체육고</v>
          </cell>
          <cell r="F13" t="str">
            <v>22:27.42</v>
          </cell>
        </row>
        <row r="14">
          <cell r="C14" t="str">
            <v>김우현</v>
          </cell>
          <cell r="E14" t="str">
            <v>경북체육고</v>
          </cell>
          <cell r="F14" t="str">
            <v>23:32.05</v>
          </cell>
        </row>
        <row r="15">
          <cell r="C15" t="str">
            <v>우지완</v>
          </cell>
          <cell r="E15" t="str">
            <v>인천체육고</v>
          </cell>
          <cell r="F15" t="str">
            <v>23:50.23</v>
          </cell>
        </row>
        <row r="16">
          <cell r="C16" t="str">
            <v>김민규</v>
          </cell>
          <cell r="E16" t="str">
            <v>충남체육고</v>
          </cell>
          <cell r="F16" t="str">
            <v>25:18.89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이예찬 이성빈 이승범 손지원</v>
          </cell>
          <cell r="E11" t="str">
            <v>경기체육고</v>
          </cell>
          <cell r="F11" t="str">
            <v>42.18</v>
          </cell>
        </row>
        <row r="12">
          <cell r="C12" t="str">
            <v>김규섭 우인섭 주영찬 김지윤</v>
          </cell>
          <cell r="E12" t="str">
            <v>경복고</v>
          </cell>
          <cell r="F12" t="str">
            <v>42.63</v>
          </cell>
        </row>
        <row r="13">
          <cell r="C13" t="str">
            <v>정민재 이종호 류성우 최창희</v>
          </cell>
          <cell r="E13" t="str">
            <v>경북체육고</v>
          </cell>
          <cell r="F13" t="str">
            <v>42.78</v>
          </cell>
        </row>
        <row r="14">
          <cell r="C14" t="str">
            <v>문수근 김은섭 양민혁 유형욱</v>
          </cell>
          <cell r="E14" t="str">
            <v>서울체육고</v>
          </cell>
          <cell r="F14" t="str">
            <v>42.92</v>
          </cell>
        </row>
        <row r="15">
          <cell r="C15" t="str">
            <v>권용현 석민수 안현진 김태후</v>
          </cell>
          <cell r="E15" t="str">
            <v>부산체육고</v>
          </cell>
          <cell r="F15" t="str">
            <v>43.06</v>
          </cell>
        </row>
        <row r="16">
          <cell r="C16" t="str">
            <v>배상운 변진우 김경민 비웨사다니엘가사마</v>
          </cell>
          <cell r="E16" t="str">
            <v>원곡고</v>
          </cell>
          <cell r="F16" t="str">
            <v>43.68</v>
          </cell>
        </row>
        <row r="17">
          <cell r="C17" t="str">
            <v>서정문 허정민 조상현 명민건</v>
          </cell>
          <cell r="E17" t="str">
            <v>목포문태고</v>
          </cell>
          <cell r="F17" t="str">
            <v>43.73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박선규 양창식 박진우 위광우</v>
          </cell>
          <cell r="E11" t="str">
            <v>광주체육고</v>
          </cell>
          <cell r="F11" t="str">
            <v>3:24.43</v>
          </cell>
        </row>
        <row r="12">
          <cell r="C12" t="str">
            <v>이재혁 정윤성 윤겸재 유길상</v>
          </cell>
          <cell r="E12" t="str">
            <v>충남체육고</v>
          </cell>
          <cell r="F12" t="str">
            <v>3:24.88</v>
          </cell>
        </row>
        <row r="13">
          <cell r="C13" t="str">
            <v>노호진 김정현 최현식 김현태</v>
          </cell>
          <cell r="E13" t="str">
            <v>대구체육고</v>
          </cell>
          <cell r="F13" t="str">
            <v>3:26.97</v>
          </cell>
        </row>
        <row r="14">
          <cell r="C14" t="str">
            <v>이석원 김지윤 우인섭 김규섭</v>
          </cell>
          <cell r="E14" t="str">
            <v>경복고</v>
          </cell>
          <cell r="F14" t="str">
            <v>3:27.75</v>
          </cell>
        </row>
        <row r="15">
          <cell r="C15" t="str">
            <v>이동인 이제희 이동호 안희성</v>
          </cell>
          <cell r="E15" t="str">
            <v>김포제일공업고</v>
          </cell>
          <cell r="F15" t="str">
            <v>3:38.07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최진우</v>
          </cell>
          <cell r="E11" t="str">
            <v>울산스포츠과학고</v>
          </cell>
          <cell r="F11" t="str">
            <v>2.05</v>
          </cell>
        </row>
        <row r="12">
          <cell r="C12" t="str">
            <v>이재호</v>
          </cell>
          <cell r="E12" t="str">
            <v>경기체육고</v>
          </cell>
          <cell r="F12" t="str">
            <v>2.02</v>
          </cell>
        </row>
        <row r="13">
          <cell r="C13" t="str">
            <v>권태현</v>
          </cell>
          <cell r="E13" t="str">
            <v>경북체육고</v>
          </cell>
          <cell r="F13" t="str">
            <v>2.02</v>
          </cell>
        </row>
        <row r="14">
          <cell r="C14" t="str">
            <v>박용배</v>
          </cell>
          <cell r="E14" t="str">
            <v>범어고</v>
          </cell>
          <cell r="F14" t="str">
            <v>1.90</v>
          </cell>
        </row>
        <row r="15">
          <cell r="C15" t="str">
            <v>김재민</v>
          </cell>
          <cell r="E15" t="str">
            <v>대구체육고</v>
          </cell>
          <cell r="F15" t="str">
            <v>1.85</v>
          </cell>
        </row>
        <row r="16">
          <cell r="C16" t="str">
            <v>이재윤</v>
          </cell>
          <cell r="E16" t="str">
            <v>포항두호고</v>
          </cell>
          <cell r="F16" t="str">
            <v>1.80</v>
          </cell>
        </row>
        <row r="17">
          <cell r="C17" t="str">
            <v>임예찬</v>
          </cell>
          <cell r="E17" t="str">
            <v>전북체육고</v>
          </cell>
          <cell r="F17" t="str">
            <v>1.80</v>
          </cell>
        </row>
        <row r="18">
          <cell r="C18" t="str">
            <v>황주성</v>
          </cell>
          <cell r="E18" t="str">
            <v>강원체육고</v>
          </cell>
          <cell r="F18" t="str">
            <v>1.75</v>
          </cell>
        </row>
      </sheetData>
      <sheetData sheetId="1">
        <row r="11">
          <cell r="C11" t="str">
            <v>권용현</v>
          </cell>
          <cell r="E11" t="str">
            <v>부산체육고</v>
          </cell>
          <cell r="F11" t="str">
            <v>4.40</v>
          </cell>
        </row>
        <row r="12">
          <cell r="C12" t="str">
            <v>남현빈</v>
          </cell>
          <cell r="E12" t="str">
            <v>대구체육고</v>
          </cell>
          <cell r="F12" t="str">
            <v>4.20</v>
          </cell>
        </row>
        <row r="13">
          <cell r="F13" t="str">
            <v>4.00공동3위</v>
          </cell>
        </row>
        <row r="14">
          <cell r="C14" t="str">
            <v>김채민</v>
          </cell>
          <cell r="E14" t="str">
            <v>경기체육고</v>
          </cell>
          <cell r="F14" t="str">
            <v>4.00공동3위</v>
          </cell>
        </row>
        <row r="15">
          <cell r="C15" t="str">
            <v>이수민</v>
          </cell>
          <cell r="E15" t="str">
            <v>대전체육고</v>
          </cell>
          <cell r="F15" t="str">
            <v>3.60</v>
          </cell>
        </row>
      </sheetData>
      <sheetData sheetId="2">
        <row r="11">
          <cell r="C11" t="str">
            <v>이현우</v>
          </cell>
          <cell r="E11" t="str">
            <v>범어고</v>
          </cell>
          <cell r="F11" t="str">
            <v>7.63</v>
          </cell>
          <cell r="G11" t="str">
            <v>-0.3</v>
          </cell>
        </row>
        <row r="12">
          <cell r="C12" t="str">
            <v>김동혁</v>
          </cell>
          <cell r="E12" t="str">
            <v>대구체육고</v>
          </cell>
          <cell r="F12" t="str">
            <v>7.06</v>
          </cell>
          <cell r="G12" t="str">
            <v>1.8</v>
          </cell>
        </row>
        <row r="13">
          <cell r="C13" t="str">
            <v>김민성</v>
          </cell>
          <cell r="E13" t="str">
            <v>경남체육고</v>
          </cell>
          <cell r="F13" t="str">
            <v>7.03</v>
          </cell>
          <cell r="G13" t="str">
            <v>0.8</v>
          </cell>
        </row>
        <row r="14">
          <cell r="C14" t="str">
            <v>천영수</v>
          </cell>
          <cell r="E14" t="str">
            <v>충남고</v>
          </cell>
          <cell r="F14" t="str">
            <v>6.99</v>
          </cell>
          <cell r="G14" t="str">
            <v>1.8</v>
          </cell>
        </row>
        <row r="15">
          <cell r="C15" t="str">
            <v>박태민</v>
          </cell>
          <cell r="E15" t="str">
            <v>경북체육고</v>
          </cell>
          <cell r="F15" t="str">
            <v>6.62</v>
          </cell>
          <cell r="G15" t="str">
            <v>1.1</v>
          </cell>
        </row>
        <row r="16">
          <cell r="C16" t="str">
            <v>이유성</v>
          </cell>
          <cell r="E16" t="str">
            <v>서울체육고</v>
          </cell>
          <cell r="F16">
            <v>6.62</v>
          </cell>
          <cell r="G16">
            <v>1.4</v>
          </cell>
        </row>
        <row r="17">
          <cell r="C17" t="str">
            <v>윤하진</v>
          </cell>
          <cell r="E17" t="str">
            <v>경기체육고</v>
          </cell>
          <cell r="F17" t="str">
            <v>6.59</v>
          </cell>
          <cell r="G17" t="str">
            <v>1.4</v>
          </cell>
        </row>
        <row r="18">
          <cell r="C18" t="str">
            <v>최영환</v>
          </cell>
          <cell r="E18" t="str">
            <v>동인천고</v>
          </cell>
          <cell r="F18" t="str">
            <v>6.56</v>
          </cell>
          <cell r="G18" t="str">
            <v>1.2</v>
          </cell>
        </row>
      </sheetData>
      <sheetData sheetId="3">
        <row r="11">
          <cell r="C11" t="str">
            <v>김동혁</v>
          </cell>
          <cell r="E11" t="str">
            <v>대구체육고</v>
          </cell>
          <cell r="F11" t="str">
            <v>14.80</v>
          </cell>
          <cell r="G11" t="str">
            <v>1.2</v>
          </cell>
        </row>
        <row r="12">
          <cell r="C12" t="str">
            <v>이현우</v>
          </cell>
          <cell r="E12" t="str">
            <v>범어고</v>
          </cell>
          <cell r="F12" t="str">
            <v>14.52</v>
          </cell>
          <cell r="G12" t="str">
            <v>0.2</v>
          </cell>
        </row>
        <row r="13">
          <cell r="C13" t="str">
            <v>최영환</v>
          </cell>
          <cell r="E13" t="str">
            <v>동인천고</v>
          </cell>
          <cell r="F13" t="str">
            <v>14.45</v>
          </cell>
          <cell r="G13" t="str">
            <v>0.3</v>
          </cell>
        </row>
        <row r="14">
          <cell r="C14" t="str">
            <v>정태식</v>
          </cell>
          <cell r="E14" t="str">
            <v>인천체육고</v>
          </cell>
          <cell r="F14" t="str">
            <v>13.86</v>
          </cell>
          <cell r="G14" t="str">
            <v>-1.3</v>
          </cell>
        </row>
        <row r="15">
          <cell r="C15" t="str">
            <v>천영수</v>
          </cell>
          <cell r="E15" t="str">
            <v>충남고</v>
          </cell>
          <cell r="F15" t="str">
            <v>13.60</v>
          </cell>
          <cell r="G15" t="str">
            <v>-3.7</v>
          </cell>
        </row>
        <row r="16">
          <cell r="C16" t="str">
            <v>김민혁</v>
          </cell>
          <cell r="E16" t="str">
            <v>설악고</v>
          </cell>
          <cell r="F16" t="str">
            <v>13.50</v>
          </cell>
          <cell r="G16" t="str">
            <v>1.0</v>
          </cell>
        </row>
        <row r="17">
          <cell r="C17" t="str">
            <v>김지환</v>
          </cell>
          <cell r="E17" t="str">
            <v>경기모바일과학고</v>
          </cell>
          <cell r="F17" t="str">
            <v>13.32</v>
          </cell>
          <cell r="G17" t="str">
            <v>1.0</v>
          </cell>
        </row>
        <row r="18">
          <cell r="C18" t="str">
            <v>김현종</v>
          </cell>
          <cell r="E18" t="str">
            <v>충현고</v>
          </cell>
          <cell r="F18" t="str">
            <v>13.32</v>
          </cell>
          <cell r="G18" t="str">
            <v>1.6</v>
          </cell>
        </row>
      </sheetData>
      <sheetData sheetId="4">
        <row r="11">
          <cell r="C11" t="str">
            <v>김현민</v>
          </cell>
          <cell r="E11" t="str">
            <v>경남체육고</v>
          </cell>
          <cell r="F11" t="str">
            <v>17.13</v>
          </cell>
        </row>
        <row r="12">
          <cell r="C12" t="str">
            <v>박도현</v>
          </cell>
          <cell r="E12" t="str">
            <v>목포문태고</v>
          </cell>
          <cell r="F12" t="str">
            <v>17.11</v>
          </cell>
        </row>
        <row r="13">
          <cell r="C13" t="str">
            <v>서승우</v>
          </cell>
          <cell r="E13" t="str">
            <v>부산체육고</v>
          </cell>
          <cell r="F13" t="str">
            <v>16.84</v>
          </cell>
        </row>
        <row r="14">
          <cell r="C14" t="str">
            <v>김태혁</v>
          </cell>
          <cell r="E14" t="str">
            <v>경기체육고</v>
          </cell>
          <cell r="F14" t="str">
            <v>16.40</v>
          </cell>
        </row>
        <row r="15">
          <cell r="C15" t="str">
            <v>김호현</v>
          </cell>
          <cell r="E15" t="str">
            <v>강원체육고</v>
          </cell>
          <cell r="F15" t="str">
            <v>15.98</v>
          </cell>
        </row>
        <row r="16">
          <cell r="C16" t="str">
            <v>김예찬</v>
          </cell>
          <cell r="E16" t="str">
            <v>경남체육고</v>
          </cell>
          <cell r="F16" t="str">
            <v>14.78</v>
          </cell>
        </row>
        <row r="17">
          <cell r="C17" t="str">
            <v>주재훈</v>
          </cell>
          <cell r="E17" t="str">
            <v>동인천고</v>
          </cell>
          <cell r="F17" t="str">
            <v>14.75</v>
          </cell>
        </row>
        <row r="18">
          <cell r="C18" t="str">
            <v>강민규</v>
          </cell>
          <cell r="E18" t="str">
            <v>경기체육고</v>
          </cell>
          <cell r="F18" t="str">
            <v>13.95</v>
          </cell>
        </row>
      </sheetData>
      <sheetData sheetId="5">
        <row r="11">
          <cell r="C11" t="str">
            <v>장재덕</v>
          </cell>
          <cell r="E11" t="str">
            <v>경북체육고</v>
          </cell>
          <cell r="F11" t="str">
            <v>51.26</v>
          </cell>
        </row>
        <row r="12">
          <cell r="C12" t="str">
            <v>박주형</v>
          </cell>
          <cell r="E12" t="str">
            <v>서울체육고</v>
          </cell>
          <cell r="F12" t="str">
            <v>50.31</v>
          </cell>
        </row>
        <row r="13">
          <cell r="C13" t="str">
            <v>김광섭</v>
          </cell>
          <cell r="E13" t="str">
            <v>문창고</v>
          </cell>
          <cell r="F13" t="str">
            <v>47.77</v>
          </cell>
        </row>
        <row r="14">
          <cell r="C14" t="str">
            <v>박민재</v>
          </cell>
          <cell r="E14" t="str">
            <v>충남체육고</v>
          </cell>
          <cell r="F14" t="str">
            <v>45.28</v>
          </cell>
        </row>
        <row r="15">
          <cell r="C15" t="str">
            <v>김성우</v>
          </cell>
          <cell r="E15" t="str">
            <v>충북체육고</v>
          </cell>
          <cell r="F15" t="str">
            <v>44.86</v>
          </cell>
        </row>
        <row r="16">
          <cell r="C16" t="str">
            <v>정현우</v>
          </cell>
          <cell r="E16" t="str">
            <v>충남체육고</v>
          </cell>
          <cell r="F16" t="str">
            <v>43.92</v>
          </cell>
        </row>
        <row r="17">
          <cell r="C17" t="str">
            <v>박진호</v>
          </cell>
          <cell r="E17" t="str">
            <v>대전체육고</v>
          </cell>
          <cell r="F17" t="str">
            <v>40.20</v>
          </cell>
        </row>
        <row r="18">
          <cell r="C18" t="str">
            <v>박준형</v>
          </cell>
          <cell r="E18" t="str">
            <v>함양제일고</v>
          </cell>
          <cell r="F18" t="str">
            <v>39.15</v>
          </cell>
        </row>
      </sheetData>
      <sheetData sheetId="6">
        <row r="11">
          <cell r="C11" t="str">
            <v>채지훈</v>
          </cell>
          <cell r="E11" t="str">
            <v>전남체육고</v>
          </cell>
          <cell r="F11" t="str">
            <v>54.13</v>
          </cell>
        </row>
        <row r="12">
          <cell r="C12" t="str">
            <v>김덕영</v>
          </cell>
          <cell r="E12" t="str">
            <v>강원체육고</v>
          </cell>
          <cell r="F12" t="str">
            <v>52.33</v>
          </cell>
        </row>
        <row r="13">
          <cell r="C13" t="str">
            <v>장민수</v>
          </cell>
          <cell r="E13" t="str">
            <v>경기체육고</v>
          </cell>
          <cell r="F13" t="str">
            <v>51.85</v>
          </cell>
        </row>
        <row r="14">
          <cell r="C14" t="str">
            <v>이정현</v>
          </cell>
          <cell r="E14" t="str">
            <v>전북체육고</v>
          </cell>
          <cell r="F14" t="str">
            <v>49.03</v>
          </cell>
        </row>
        <row r="15">
          <cell r="C15" t="str">
            <v>최국현</v>
          </cell>
          <cell r="E15" t="str">
            <v>이리공업고</v>
          </cell>
          <cell r="F15" t="str">
            <v>46.76</v>
          </cell>
        </row>
        <row r="16">
          <cell r="C16" t="str">
            <v>오세민</v>
          </cell>
          <cell r="E16" t="str">
            <v>광주체육고</v>
          </cell>
          <cell r="F16" t="str">
            <v>45.30</v>
          </cell>
        </row>
        <row r="17">
          <cell r="C17" t="str">
            <v>배준호</v>
          </cell>
          <cell r="E17" t="str">
            <v>전북체육고</v>
          </cell>
          <cell r="F17" t="str">
            <v>44.93</v>
          </cell>
        </row>
        <row r="18">
          <cell r="C18" t="str">
            <v>이수민</v>
          </cell>
          <cell r="E18" t="str">
            <v>충남체육고</v>
          </cell>
          <cell r="F18" t="str">
            <v>34.01</v>
          </cell>
        </row>
      </sheetData>
      <sheetData sheetId="7">
        <row r="11">
          <cell r="C11" t="str">
            <v>최우진</v>
          </cell>
          <cell r="E11" t="str">
            <v>충북체육고</v>
          </cell>
          <cell r="F11" t="str">
            <v>64.75</v>
          </cell>
        </row>
        <row r="12">
          <cell r="C12" t="str">
            <v>권영빈</v>
          </cell>
          <cell r="E12" t="str">
            <v>대구체육고</v>
          </cell>
          <cell r="F12" t="str">
            <v>64.18</v>
          </cell>
        </row>
        <row r="13">
          <cell r="C13" t="str">
            <v>김이태</v>
          </cell>
          <cell r="E13" t="str">
            <v>울산스포츠과학고</v>
          </cell>
          <cell r="F13" t="str">
            <v>63.33</v>
          </cell>
        </row>
        <row r="14">
          <cell r="C14" t="str">
            <v>손민찬</v>
          </cell>
          <cell r="E14" t="str">
            <v>문창고</v>
          </cell>
          <cell r="F14" t="str">
            <v>61.45</v>
          </cell>
        </row>
        <row r="15">
          <cell r="C15" t="str">
            <v>김재용</v>
          </cell>
          <cell r="E15" t="str">
            <v>대전체육고</v>
          </cell>
          <cell r="F15" t="str">
            <v>56.96</v>
          </cell>
        </row>
        <row r="16">
          <cell r="C16" t="str">
            <v>한재용</v>
          </cell>
          <cell r="E16" t="str">
            <v>천안쌍용고</v>
          </cell>
          <cell r="F16" t="str">
            <v>56.80</v>
          </cell>
        </row>
        <row r="17">
          <cell r="C17" t="str">
            <v>신민수</v>
          </cell>
          <cell r="E17" t="str">
            <v>충북체육고</v>
          </cell>
          <cell r="F17" t="str">
            <v>55.81</v>
          </cell>
        </row>
        <row r="18">
          <cell r="C18" t="str">
            <v>김태호</v>
          </cell>
          <cell r="E18" t="str">
            <v>경남체육고</v>
          </cell>
          <cell r="F18" t="str">
            <v>55.21</v>
          </cell>
        </row>
      </sheetData>
      <sheetData sheetId="8">
        <row r="11">
          <cell r="C11" t="str">
            <v>윤서준</v>
          </cell>
          <cell r="E11" t="str">
            <v>대전체육고</v>
          </cell>
          <cell r="F11" t="str">
            <v>6,233점</v>
          </cell>
        </row>
        <row r="12">
          <cell r="C12" t="str">
            <v>김우현</v>
          </cell>
          <cell r="E12" t="str">
            <v>경북체육고</v>
          </cell>
          <cell r="F12" t="str">
            <v>5,550점</v>
          </cell>
        </row>
        <row r="13">
          <cell r="C13" t="str">
            <v>박경만</v>
          </cell>
          <cell r="E13" t="str">
            <v>충남체육고</v>
          </cell>
          <cell r="F13" t="str">
            <v>4,900점</v>
          </cell>
        </row>
        <row r="14">
          <cell r="C14" t="str">
            <v>김태양</v>
          </cell>
          <cell r="E14" t="str">
            <v>동인천고</v>
          </cell>
          <cell r="F14" t="str">
            <v>4,729점</v>
          </cell>
        </row>
        <row r="15">
          <cell r="C15" t="str">
            <v>최희태</v>
          </cell>
          <cell r="E15" t="str">
            <v>대전체육고</v>
          </cell>
          <cell r="F15" t="str">
            <v>4,601점</v>
          </cell>
        </row>
        <row r="16">
          <cell r="C16" t="str">
            <v>송진호</v>
          </cell>
          <cell r="E16" t="str">
            <v>경기체육고</v>
          </cell>
          <cell r="F16" t="str">
            <v>4,389점</v>
          </cell>
        </row>
        <row r="17">
          <cell r="C17" t="str">
            <v>이효원</v>
          </cell>
          <cell r="E17" t="str">
            <v>경기체육고</v>
          </cell>
          <cell r="F17" t="str">
            <v>4,128점</v>
          </cell>
        </row>
        <row r="18">
          <cell r="C18" t="str">
            <v>이민재</v>
          </cell>
          <cell r="E18" t="str">
            <v>광주체육고</v>
          </cell>
          <cell r="F18" t="str">
            <v>4,006점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-2.6</v>
          </cell>
        </row>
        <row r="11">
          <cell r="C11" t="str">
            <v>김다은</v>
          </cell>
          <cell r="E11" t="str">
            <v>가평고</v>
          </cell>
          <cell r="F11" t="str">
            <v>12.64</v>
          </cell>
        </row>
        <row r="12">
          <cell r="C12" t="str">
            <v>조수진</v>
          </cell>
          <cell r="E12" t="str">
            <v>울산스포츠과학고</v>
          </cell>
          <cell r="F12" t="str">
            <v>12.87</v>
          </cell>
        </row>
        <row r="13">
          <cell r="C13" t="str">
            <v>전하영</v>
          </cell>
          <cell r="E13" t="str">
            <v>가평고</v>
          </cell>
        </row>
        <row r="14">
          <cell r="C14" t="str">
            <v>이채현</v>
          </cell>
          <cell r="E14" t="str">
            <v>경기체육고</v>
          </cell>
          <cell r="F14" t="str">
            <v>12.96</v>
          </cell>
        </row>
        <row r="15">
          <cell r="C15" t="str">
            <v>김서윤</v>
          </cell>
          <cell r="E15" t="str">
            <v>경남체육고</v>
          </cell>
          <cell r="F15" t="str">
            <v>12.99</v>
          </cell>
        </row>
        <row r="16">
          <cell r="C16" t="str">
            <v>허성민</v>
          </cell>
          <cell r="E16" t="str">
            <v>대구체육고</v>
          </cell>
          <cell r="F16" t="str">
            <v>13.13</v>
          </cell>
        </row>
        <row r="17">
          <cell r="C17" t="str">
            <v>김솔기</v>
          </cell>
          <cell r="E17" t="str">
            <v>인천체육고</v>
          </cell>
          <cell r="F17" t="str">
            <v>13.18</v>
          </cell>
        </row>
        <row r="18">
          <cell r="C18" t="str">
            <v>김지원</v>
          </cell>
          <cell r="E18" t="str">
            <v>인일여자고</v>
          </cell>
          <cell r="F18" t="str">
            <v>13.44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-1.4</v>
          </cell>
        </row>
        <row r="11">
          <cell r="C11" t="str">
            <v>박다윤</v>
          </cell>
          <cell r="E11" t="str">
            <v>인천체육고</v>
          </cell>
          <cell r="F11">
            <v>25.49</v>
          </cell>
        </row>
        <row r="12">
          <cell r="C12" t="str">
            <v>김다은</v>
          </cell>
          <cell r="E12" t="str">
            <v>가평고</v>
          </cell>
          <cell r="F12" t="str">
            <v>25.64</v>
          </cell>
        </row>
        <row r="13">
          <cell r="C13" t="str">
            <v>김서윤</v>
          </cell>
          <cell r="E13" t="str">
            <v>경남체육고</v>
          </cell>
          <cell r="F13" t="str">
            <v>25.65</v>
          </cell>
        </row>
        <row r="14">
          <cell r="C14" t="str">
            <v>안영훈</v>
          </cell>
          <cell r="E14" t="str">
            <v>용남고</v>
          </cell>
          <cell r="F14" t="str">
            <v>26.02</v>
          </cell>
        </row>
        <row r="15">
          <cell r="C15" t="str">
            <v>김소은</v>
          </cell>
          <cell r="E15" t="str">
            <v>가평고</v>
          </cell>
          <cell r="F15" t="str">
            <v>26.21</v>
          </cell>
        </row>
        <row r="16">
          <cell r="C16" t="str">
            <v>신가영</v>
          </cell>
          <cell r="E16" t="str">
            <v>경북체육고</v>
          </cell>
          <cell r="F16" t="str">
            <v>26.42</v>
          </cell>
        </row>
        <row r="17">
          <cell r="C17" t="str">
            <v>신현진</v>
          </cell>
          <cell r="E17" t="str">
            <v>인일여자고</v>
          </cell>
          <cell r="F17" t="str">
            <v>26.46</v>
          </cell>
        </row>
        <row r="18">
          <cell r="C18" t="str">
            <v>전하영</v>
          </cell>
          <cell r="E18" t="str">
            <v>가평고</v>
          </cell>
          <cell r="F18" t="str">
            <v>26.83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박다윤</v>
          </cell>
          <cell r="E11" t="str">
            <v>인천체육고</v>
          </cell>
          <cell r="F11" t="str">
            <v>56.82</v>
          </cell>
        </row>
        <row r="12">
          <cell r="C12" t="str">
            <v>장세빈</v>
          </cell>
          <cell r="E12" t="str">
            <v>전남체육고</v>
          </cell>
          <cell r="F12" t="str">
            <v>59.01</v>
          </cell>
        </row>
        <row r="13">
          <cell r="C13" t="str">
            <v>이지민</v>
          </cell>
          <cell r="E13" t="str">
            <v>경기체육고</v>
          </cell>
          <cell r="F13" t="str">
            <v>59.53</v>
          </cell>
        </row>
        <row r="14">
          <cell r="C14" t="str">
            <v>김유진</v>
          </cell>
          <cell r="E14" t="str">
            <v>서울체육고</v>
          </cell>
          <cell r="F14" t="str">
            <v>1:01.09</v>
          </cell>
        </row>
        <row r="15">
          <cell r="C15" t="str">
            <v>양민경</v>
          </cell>
          <cell r="E15" t="str">
            <v>대전체육고</v>
          </cell>
          <cell r="F15" t="str">
            <v>1:02.34</v>
          </cell>
        </row>
        <row r="16">
          <cell r="C16" t="str">
            <v>오혜원</v>
          </cell>
          <cell r="E16" t="str">
            <v>오류고</v>
          </cell>
          <cell r="F16" t="str">
            <v>1:04.10</v>
          </cell>
        </row>
        <row r="17">
          <cell r="C17" t="str">
            <v>이채진</v>
          </cell>
          <cell r="E17" t="str">
            <v>경명여자고</v>
          </cell>
          <cell r="F17" t="str">
            <v>1:05.85</v>
          </cell>
        </row>
        <row r="18">
          <cell r="C18" t="str">
            <v>김초은</v>
          </cell>
          <cell r="E18" t="str">
            <v>전북체육고</v>
          </cell>
          <cell r="F18" t="str">
            <v>1:06.30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이명웅</v>
          </cell>
          <cell r="E11" t="str">
            <v>천안쌍용고</v>
          </cell>
          <cell r="F11" t="str">
            <v>2:18.92</v>
          </cell>
        </row>
        <row r="12">
          <cell r="C12" t="str">
            <v>오혜원</v>
          </cell>
          <cell r="E12" t="str">
            <v>오류고</v>
          </cell>
          <cell r="F12" t="str">
            <v>2:19.21</v>
          </cell>
        </row>
        <row r="13">
          <cell r="C13" t="str">
            <v>정혜린</v>
          </cell>
          <cell r="E13" t="str">
            <v>경북체육고</v>
          </cell>
          <cell r="F13" t="str">
            <v>2:19.25</v>
          </cell>
        </row>
        <row r="14">
          <cell r="C14" t="str">
            <v>박해진</v>
          </cell>
          <cell r="E14" t="str">
            <v>경북성남여자고</v>
          </cell>
          <cell r="F14" t="str">
            <v>2:23.48</v>
          </cell>
        </row>
        <row r="15">
          <cell r="C15" t="str">
            <v>양경정</v>
          </cell>
          <cell r="E15" t="str">
            <v>전곡고</v>
          </cell>
          <cell r="F15" t="str">
            <v>2:26.83</v>
          </cell>
        </row>
        <row r="16">
          <cell r="C16" t="str">
            <v>이채진</v>
          </cell>
          <cell r="E16" t="str">
            <v>경명여자고</v>
          </cell>
          <cell r="F16" t="str">
            <v>2:28.34</v>
          </cell>
        </row>
        <row r="17">
          <cell r="C17" t="str">
            <v>안예원</v>
          </cell>
          <cell r="E17" t="str">
            <v>충북체육고</v>
          </cell>
          <cell r="F17" t="str">
            <v>2:28.68</v>
          </cell>
        </row>
        <row r="18">
          <cell r="C18" t="str">
            <v>황예린</v>
          </cell>
          <cell r="E18" t="str">
            <v>서울체육고</v>
          </cell>
          <cell r="F18" t="str">
            <v>2:35.40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1.7</v>
          </cell>
        </row>
        <row r="11">
          <cell r="C11" t="str">
            <v>이영욱</v>
          </cell>
          <cell r="E11" t="str">
            <v>부산토성초</v>
          </cell>
          <cell r="F11" t="str">
            <v>25.56</v>
          </cell>
        </row>
        <row r="12">
          <cell r="C12" t="str">
            <v>편찬호</v>
          </cell>
          <cell r="E12" t="str">
            <v>충남서정초</v>
          </cell>
          <cell r="F12" t="str">
            <v>25.74</v>
          </cell>
        </row>
        <row r="13">
          <cell r="C13" t="str">
            <v>배두일</v>
          </cell>
          <cell r="E13" t="str">
            <v>경기서면초</v>
          </cell>
          <cell r="F13" t="str">
            <v>26.58</v>
          </cell>
        </row>
        <row r="14">
          <cell r="C14" t="str">
            <v>마현서</v>
          </cell>
          <cell r="E14" t="str">
            <v>경기김포서초</v>
          </cell>
          <cell r="F14" t="str">
            <v>27.67</v>
          </cell>
        </row>
        <row r="15">
          <cell r="C15" t="str">
            <v>임정묵</v>
          </cell>
          <cell r="E15" t="str">
            <v>대전현암초</v>
          </cell>
          <cell r="F15" t="str">
            <v>28.76</v>
          </cell>
        </row>
        <row r="16">
          <cell r="C16" t="str">
            <v>이동희</v>
          </cell>
          <cell r="E16" t="str">
            <v>충남백제초</v>
          </cell>
          <cell r="F16" t="str">
            <v>29.08</v>
          </cell>
        </row>
        <row r="17">
          <cell r="C17" t="str">
            <v>김한결</v>
          </cell>
          <cell r="E17" t="str">
            <v>경기김포서초</v>
          </cell>
          <cell r="F17" t="str">
            <v>29.40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박우림</v>
          </cell>
          <cell r="E11" t="str">
            <v>속초여자고</v>
          </cell>
          <cell r="F11" t="str">
            <v>4:45.35</v>
          </cell>
        </row>
        <row r="12">
          <cell r="C12" t="str">
            <v>이명웅</v>
          </cell>
          <cell r="E12" t="str">
            <v>천안쌍용고</v>
          </cell>
          <cell r="F12" t="str">
            <v>4:46.19</v>
          </cell>
        </row>
        <row r="13">
          <cell r="C13" t="str">
            <v>연유빈</v>
          </cell>
          <cell r="E13" t="str">
            <v>경북성남여자고</v>
          </cell>
          <cell r="F13" t="str">
            <v>4:47.29</v>
          </cell>
        </row>
        <row r="14">
          <cell r="C14" t="str">
            <v>지희원</v>
          </cell>
          <cell r="E14" t="str">
            <v>서울체육고</v>
          </cell>
          <cell r="F14" t="str">
            <v>4:58.56</v>
          </cell>
        </row>
        <row r="15">
          <cell r="C15" t="str">
            <v>양경정</v>
          </cell>
          <cell r="E15" t="str">
            <v>전곡고</v>
          </cell>
          <cell r="F15" t="str">
            <v>5:00.72</v>
          </cell>
        </row>
        <row r="16">
          <cell r="C16" t="str">
            <v>홍해인</v>
          </cell>
          <cell r="E16" t="str">
            <v>천안쌍용고</v>
          </cell>
          <cell r="F16" t="str">
            <v>5:01.22</v>
          </cell>
        </row>
        <row r="17">
          <cell r="C17" t="str">
            <v>박해진</v>
          </cell>
          <cell r="E17" t="str">
            <v>경북성남여자고</v>
          </cell>
          <cell r="F17" t="str">
            <v>5:03.95</v>
          </cell>
        </row>
        <row r="18">
          <cell r="C18" t="str">
            <v>박정은</v>
          </cell>
          <cell r="E18" t="str">
            <v>김천한일여자고</v>
          </cell>
          <cell r="F18" t="str">
            <v>5:05.15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신한슬</v>
          </cell>
          <cell r="E11" t="str">
            <v>경북체육고</v>
          </cell>
          <cell r="F11" t="str">
            <v>17:27.94</v>
          </cell>
        </row>
        <row r="12">
          <cell r="C12" t="str">
            <v>지희원</v>
          </cell>
          <cell r="E12" t="str">
            <v>서울체육고</v>
          </cell>
          <cell r="F12" t="str">
            <v>17:49.52</v>
          </cell>
        </row>
        <row r="13">
          <cell r="C13" t="str">
            <v>연유빈</v>
          </cell>
          <cell r="E13" t="str">
            <v>경북성남여자고</v>
          </cell>
          <cell r="F13" t="str">
            <v>18:43.08</v>
          </cell>
        </row>
        <row r="14">
          <cell r="C14" t="str">
            <v>이규림</v>
          </cell>
          <cell r="E14" t="str">
            <v>광주체육고</v>
          </cell>
          <cell r="F14" t="str">
            <v>18:57.02</v>
          </cell>
        </row>
        <row r="15">
          <cell r="C15" t="str">
            <v>박서연</v>
          </cell>
          <cell r="E15" t="str">
            <v>경기체육고</v>
          </cell>
          <cell r="F15" t="str">
            <v>19:17.55</v>
          </cell>
        </row>
        <row r="16">
          <cell r="C16" t="str">
            <v>김윤주</v>
          </cell>
          <cell r="E16" t="str">
            <v>경북체육고</v>
          </cell>
          <cell r="F16" t="str">
            <v>19:48.35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-0.1</v>
          </cell>
        </row>
        <row r="11">
          <cell r="C11" t="str">
            <v>김솔기</v>
          </cell>
          <cell r="E11" t="str">
            <v>인천체육고</v>
          </cell>
          <cell r="F11" t="str">
            <v>14.84</v>
          </cell>
        </row>
        <row r="12">
          <cell r="C12" t="str">
            <v>김찬송</v>
          </cell>
          <cell r="E12" t="str">
            <v>광주체육고</v>
          </cell>
          <cell r="F12" t="str">
            <v>15.15</v>
          </cell>
        </row>
        <row r="13">
          <cell r="C13" t="str">
            <v>김태연</v>
          </cell>
          <cell r="E13" t="str">
            <v>인일여자고</v>
          </cell>
          <cell r="F13" t="str">
            <v>15.96</v>
          </cell>
        </row>
        <row r="14">
          <cell r="C14" t="str">
            <v>이서은</v>
          </cell>
          <cell r="E14" t="str">
            <v>용인고</v>
          </cell>
          <cell r="F14" t="str">
            <v>16.68</v>
          </cell>
        </row>
        <row r="15">
          <cell r="C15" t="str">
            <v>김동희</v>
          </cell>
          <cell r="E15" t="str">
            <v>신명고</v>
          </cell>
          <cell r="F15" t="str">
            <v>17.51</v>
          </cell>
        </row>
        <row r="16">
          <cell r="C16" t="str">
            <v>배지민</v>
          </cell>
          <cell r="E16" t="str">
            <v>인일여자고</v>
          </cell>
          <cell r="F16" t="str">
            <v>18.80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박연주</v>
          </cell>
          <cell r="E11" t="str">
            <v>함양제일고</v>
          </cell>
          <cell r="F11" t="str">
            <v>1:04.39</v>
          </cell>
        </row>
        <row r="12">
          <cell r="C12" t="str">
            <v>김초은</v>
          </cell>
          <cell r="E12" t="str">
            <v>전북체육고</v>
          </cell>
          <cell r="F12" t="str">
            <v>1:05.11</v>
          </cell>
        </row>
        <row r="13">
          <cell r="C13" t="str">
            <v>이수영</v>
          </cell>
          <cell r="E13" t="str">
            <v>인천체육고</v>
          </cell>
          <cell r="F13" t="str">
            <v>1:05.52</v>
          </cell>
        </row>
        <row r="14">
          <cell r="C14" t="str">
            <v>김태연</v>
          </cell>
          <cell r="E14" t="str">
            <v>인일여자고</v>
          </cell>
          <cell r="F14" t="str">
            <v>1:06.34</v>
          </cell>
        </row>
        <row r="15">
          <cell r="C15" t="str">
            <v>양민경</v>
          </cell>
          <cell r="E15" t="str">
            <v>대전체육고</v>
          </cell>
          <cell r="F15" t="str">
            <v>1:07.26</v>
          </cell>
        </row>
        <row r="16">
          <cell r="C16" t="str">
            <v>임지연</v>
          </cell>
          <cell r="E16" t="str">
            <v>인일여자고</v>
          </cell>
          <cell r="F16" t="str">
            <v>1:09.31</v>
          </cell>
        </row>
        <row r="17">
          <cell r="C17" t="str">
            <v>이주현</v>
          </cell>
          <cell r="E17" t="str">
            <v>소래고</v>
          </cell>
          <cell r="F17" t="str">
            <v>1:10.34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이규림</v>
          </cell>
          <cell r="E11" t="str">
            <v>광주체육고</v>
          </cell>
          <cell r="F11" t="str">
            <v>11:45.50</v>
          </cell>
        </row>
        <row r="12">
          <cell r="C12" t="str">
            <v>박미애</v>
          </cell>
          <cell r="E12" t="str">
            <v>인천체육고</v>
          </cell>
          <cell r="F12" t="str">
            <v>12:06.56</v>
          </cell>
        </row>
        <row r="13">
          <cell r="C13" t="str">
            <v>진승연</v>
          </cell>
          <cell r="E13" t="str">
            <v>오류고</v>
          </cell>
          <cell r="F13" t="str">
            <v>12:25.06</v>
          </cell>
        </row>
        <row r="14">
          <cell r="C14" t="str">
            <v>박서연</v>
          </cell>
          <cell r="E14" t="str">
            <v>경기체육고</v>
          </cell>
          <cell r="F14" t="str">
            <v>13:19.12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박나라</v>
          </cell>
          <cell r="E11" t="str">
            <v>경북체육고</v>
          </cell>
          <cell r="F11" t="str">
            <v>24:39.89</v>
          </cell>
        </row>
        <row r="12">
          <cell r="C12" t="str">
            <v>김예랑</v>
          </cell>
          <cell r="E12" t="str">
            <v>경북체육고</v>
          </cell>
          <cell r="F12" t="str">
            <v>26:16.03</v>
          </cell>
        </row>
        <row r="13">
          <cell r="C13" t="str">
            <v>이채원</v>
          </cell>
          <cell r="E13" t="str">
            <v>서울체육고</v>
          </cell>
          <cell r="F13" t="str">
            <v>26:24.82</v>
          </cell>
        </row>
        <row r="14">
          <cell r="C14" t="str">
            <v>박진희</v>
          </cell>
          <cell r="E14" t="str">
            <v>충남체육고</v>
          </cell>
          <cell r="F14" t="str">
            <v>27:26.56</v>
          </cell>
        </row>
        <row r="15">
          <cell r="C15" t="str">
            <v>유정민</v>
          </cell>
          <cell r="E15" t="str">
            <v>부산체육고</v>
          </cell>
          <cell r="F15" t="str">
            <v>29:12.23</v>
          </cell>
        </row>
        <row r="16">
          <cell r="C16" t="str">
            <v>이윤서</v>
          </cell>
          <cell r="E16" t="str">
            <v>김포제일공업고</v>
          </cell>
          <cell r="F16" t="str">
            <v>29:58.73</v>
          </cell>
        </row>
        <row r="17">
          <cell r="C17" t="str">
            <v>박소희</v>
          </cell>
          <cell r="E17" t="str">
            <v>전남체육고</v>
          </cell>
          <cell r="F17" t="str">
            <v>30:05.29</v>
          </cell>
        </row>
        <row r="18">
          <cell r="C18" t="str">
            <v>정진희</v>
          </cell>
          <cell r="E18" t="str">
            <v>광주체육고</v>
          </cell>
          <cell r="F18" t="str">
            <v>31:17.01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이은총 이지민 김민경 이채현</v>
          </cell>
          <cell r="E11" t="str">
            <v>경기체육고</v>
          </cell>
          <cell r="F11" t="str">
            <v>49.89</v>
          </cell>
        </row>
        <row r="12">
          <cell r="C12" t="str">
            <v>서여원 김소은 전하영 김다은</v>
          </cell>
          <cell r="E12" t="str">
            <v>가평고</v>
          </cell>
          <cell r="F12" t="str">
            <v>50.12</v>
          </cell>
        </row>
        <row r="13">
          <cell r="C13" t="str">
            <v>임민경 송수하 조영미 장세빈</v>
          </cell>
          <cell r="E13" t="str">
            <v>전남체육고</v>
          </cell>
          <cell r="F13" t="str">
            <v>50.17</v>
          </cell>
        </row>
        <row r="14">
          <cell r="C14" t="str">
            <v>한성은 강수연 박수영 김유진</v>
          </cell>
          <cell r="E14" t="str">
            <v>서울체육고</v>
          </cell>
          <cell r="F14" t="str">
            <v>51.45</v>
          </cell>
        </row>
        <row r="15">
          <cell r="C15" t="str">
            <v>황예지 모상희 김민지 이주현</v>
          </cell>
          <cell r="E15" t="str">
            <v>소래고</v>
          </cell>
          <cell r="F15" t="str">
            <v>53.29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임민경 송수하 조영미 장세빈</v>
          </cell>
          <cell r="E11" t="str">
            <v>전남체육고</v>
          </cell>
          <cell r="F11" t="str">
            <v>4:02.02</v>
          </cell>
        </row>
        <row r="12">
          <cell r="C12" t="str">
            <v>홍진주 양예빈 안영훈 이아라</v>
          </cell>
          <cell r="E12" t="str">
            <v>용남고</v>
          </cell>
          <cell r="F12" t="str">
            <v>4:02.69</v>
          </cell>
        </row>
        <row r="13">
          <cell r="C13" t="str">
            <v>김태연 김희윤 김수연 신현진</v>
          </cell>
          <cell r="E13" t="str">
            <v>인일여자고</v>
          </cell>
          <cell r="F13" t="str">
            <v>4:08.44</v>
          </cell>
        </row>
        <row r="14">
          <cell r="C14" t="str">
            <v>김휘경 이예은 진승연 오혜원</v>
          </cell>
          <cell r="E14" t="str">
            <v>오류고</v>
          </cell>
          <cell r="F14" t="str">
            <v>4:18.27</v>
          </cell>
        </row>
        <row r="15">
          <cell r="C15" t="str">
            <v>이정은 김찬송 강하은 박강빈</v>
          </cell>
          <cell r="E15" t="str">
            <v>광주체육고</v>
          </cell>
          <cell r="F15" t="str">
            <v>4:22.09</v>
          </cell>
        </row>
        <row r="16">
          <cell r="C16" t="str">
            <v>이주현 황예지 김민지 모상희</v>
          </cell>
          <cell r="E16" t="str">
            <v>소래고</v>
          </cell>
          <cell r="F16" t="str">
            <v>4:26.94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 (번외)"/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 refreshError="1"/>
      <sheetData sheetId="1">
        <row r="11">
          <cell r="C11" t="str">
            <v>이승민</v>
          </cell>
          <cell r="E11" t="str">
            <v>경기체육고</v>
          </cell>
          <cell r="F11" t="str">
            <v>1.70</v>
          </cell>
        </row>
        <row r="12">
          <cell r="C12" t="str">
            <v>김주현</v>
          </cell>
          <cell r="E12" t="str">
            <v>포항두호고</v>
          </cell>
          <cell r="F12" t="str">
            <v>1.60</v>
          </cell>
        </row>
        <row r="13">
          <cell r="C13" t="str">
            <v>강서현</v>
          </cell>
          <cell r="E13" t="str">
            <v>충남체육고</v>
          </cell>
          <cell r="F13" t="str">
            <v>1.60</v>
          </cell>
        </row>
        <row r="14">
          <cell r="C14" t="str">
            <v>김지연</v>
          </cell>
          <cell r="E14" t="str">
            <v>대전신일여자고</v>
          </cell>
          <cell r="F14" t="str">
            <v>1.55</v>
          </cell>
        </row>
        <row r="15">
          <cell r="C15" t="str">
            <v>구다연</v>
          </cell>
          <cell r="E15" t="str">
            <v>서울체육고</v>
          </cell>
          <cell r="F15" t="str">
            <v>1.55</v>
          </cell>
        </row>
      </sheetData>
      <sheetData sheetId="2">
        <row r="11">
          <cell r="C11" t="str">
            <v>이지민</v>
          </cell>
          <cell r="E11" t="str">
            <v>울산스포츠과학고</v>
          </cell>
          <cell r="F11" t="str">
            <v>2.60</v>
          </cell>
        </row>
        <row r="12">
          <cell r="C12" t="str">
            <v>고민지</v>
          </cell>
          <cell r="E12" t="str">
            <v>동광고</v>
          </cell>
          <cell r="F12" t="str">
            <v>2.60</v>
          </cell>
        </row>
        <row r="13">
          <cell r="C13" t="str">
            <v>이주연</v>
          </cell>
          <cell r="E13" t="str">
            <v>예천여자고</v>
          </cell>
          <cell r="F13" t="str">
            <v>2.40</v>
          </cell>
        </row>
        <row r="14">
          <cell r="C14" t="str">
            <v>김유빈</v>
          </cell>
          <cell r="E14" t="str">
            <v>대전신일여자고</v>
          </cell>
          <cell r="F14" t="str">
            <v>2.40</v>
          </cell>
        </row>
      </sheetData>
      <sheetData sheetId="3">
        <row r="11">
          <cell r="C11" t="str">
            <v>김아영</v>
          </cell>
          <cell r="E11" t="str">
            <v>충현고</v>
          </cell>
          <cell r="F11" t="str">
            <v>5.43</v>
          </cell>
          <cell r="G11" t="str">
            <v>0.3</v>
          </cell>
        </row>
        <row r="12">
          <cell r="C12" t="str">
            <v>신서연</v>
          </cell>
          <cell r="E12" t="str">
            <v>용인고</v>
          </cell>
          <cell r="F12" t="str">
            <v>5.39</v>
          </cell>
          <cell r="G12" t="str">
            <v>1.1</v>
          </cell>
        </row>
        <row r="13">
          <cell r="C13" t="str">
            <v>이하얀</v>
          </cell>
          <cell r="E13" t="str">
            <v>경북체육고</v>
          </cell>
          <cell r="F13" t="str">
            <v>5.34</v>
          </cell>
          <cell r="G13" t="str">
            <v>0.2</v>
          </cell>
        </row>
        <row r="14">
          <cell r="C14" t="str">
            <v>김소은</v>
          </cell>
          <cell r="E14" t="str">
            <v>가평고</v>
          </cell>
          <cell r="F14" t="str">
            <v>5.28</v>
          </cell>
          <cell r="G14" t="str">
            <v>0.3</v>
          </cell>
        </row>
        <row r="15">
          <cell r="C15" t="str">
            <v>김민지</v>
          </cell>
          <cell r="E15" t="str">
            <v>소래고</v>
          </cell>
          <cell r="F15" t="str">
            <v>5.27</v>
          </cell>
          <cell r="G15" t="str">
            <v>1.0</v>
          </cell>
        </row>
        <row r="16">
          <cell r="C16" t="str">
            <v>한이슬</v>
          </cell>
          <cell r="E16" t="str">
            <v>충남체육고</v>
          </cell>
          <cell r="F16" t="str">
            <v>5.16</v>
          </cell>
          <cell r="G16" t="str">
            <v>0.6</v>
          </cell>
        </row>
        <row r="17">
          <cell r="C17" t="str">
            <v>추효린</v>
          </cell>
          <cell r="E17" t="str">
            <v>경기체육고</v>
          </cell>
          <cell r="F17" t="str">
            <v>4.99</v>
          </cell>
          <cell r="G17" t="str">
            <v>1.1</v>
          </cell>
        </row>
        <row r="18">
          <cell r="C18" t="str">
            <v>윤예진</v>
          </cell>
          <cell r="E18" t="str">
            <v>함양제일고</v>
          </cell>
          <cell r="F18" t="str">
            <v>4.99</v>
          </cell>
          <cell r="G18" t="str">
            <v>0.3</v>
          </cell>
        </row>
      </sheetData>
      <sheetData sheetId="4">
        <row r="11">
          <cell r="C11" t="str">
            <v>김아영</v>
          </cell>
          <cell r="E11" t="str">
            <v>충현고</v>
          </cell>
          <cell r="F11" t="str">
            <v>11.80</v>
          </cell>
          <cell r="G11" t="str">
            <v>-0.0</v>
          </cell>
        </row>
        <row r="12">
          <cell r="C12" t="str">
            <v>김민지</v>
          </cell>
          <cell r="E12" t="str">
            <v>소래고</v>
          </cell>
          <cell r="F12" t="str">
            <v>11.70</v>
          </cell>
          <cell r="G12" t="str">
            <v>-0.3</v>
          </cell>
        </row>
        <row r="13">
          <cell r="C13" t="str">
            <v>이하얀</v>
          </cell>
          <cell r="E13" t="str">
            <v>경북체육고</v>
          </cell>
          <cell r="F13" t="str">
            <v>11.55</v>
          </cell>
          <cell r="G13" t="str">
            <v>-1.7</v>
          </cell>
        </row>
        <row r="14">
          <cell r="C14" t="str">
            <v>장성이</v>
          </cell>
          <cell r="E14" t="str">
            <v>경북체육고</v>
          </cell>
          <cell r="F14" t="str">
            <v>11.19</v>
          </cell>
          <cell r="G14" t="str">
            <v>0.1</v>
          </cell>
        </row>
        <row r="15">
          <cell r="C15" t="str">
            <v>이영은</v>
          </cell>
          <cell r="E15" t="str">
            <v>의정부G스포츠클럽_고</v>
          </cell>
          <cell r="F15" t="str">
            <v>11.05</v>
          </cell>
          <cell r="G15" t="str">
            <v>1.1</v>
          </cell>
        </row>
        <row r="16">
          <cell r="C16" t="str">
            <v>이서영</v>
          </cell>
          <cell r="E16" t="str">
            <v>충남드론항공고</v>
          </cell>
          <cell r="F16" t="str">
            <v>11.05</v>
          </cell>
          <cell r="G16" t="str">
            <v>0.2</v>
          </cell>
        </row>
        <row r="17">
          <cell r="C17" t="str">
            <v>김성아</v>
          </cell>
          <cell r="E17" t="str">
            <v>예천여자고</v>
          </cell>
          <cell r="F17" t="str">
            <v>10.93</v>
          </cell>
          <cell r="G17" t="str">
            <v>-1.5</v>
          </cell>
        </row>
        <row r="18">
          <cell r="C18" t="str">
            <v>이주롱</v>
          </cell>
          <cell r="E18" t="str">
            <v>전북체육고</v>
          </cell>
          <cell r="F18" t="str">
            <v>10.63</v>
          </cell>
          <cell r="G18" t="str">
            <v>-0.9</v>
          </cell>
        </row>
      </sheetData>
      <sheetData sheetId="5">
        <row r="11">
          <cell r="C11" t="str">
            <v>최하나</v>
          </cell>
          <cell r="E11" t="str">
            <v>이리공업고</v>
          </cell>
          <cell r="F11" t="str">
            <v>13.88</v>
          </cell>
        </row>
        <row r="12">
          <cell r="C12" t="str">
            <v>류서연</v>
          </cell>
          <cell r="E12" t="str">
            <v>경기체육고</v>
          </cell>
          <cell r="F12" t="str">
            <v>13.73</v>
          </cell>
        </row>
        <row r="13">
          <cell r="C13" t="str">
            <v>최가은</v>
          </cell>
          <cell r="E13" t="str">
            <v>충북체육고</v>
          </cell>
          <cell r="F13" t="str">
            <v>12.74</v>
          </cell>
        </row>
        <row r="14">
          <cell r="C14" t="str">
            <v>홍민지</v>
          </cell>
          <cell r="E14" t="str">
            <v>충남체육고</v>
          </cell>
          <cell r="F14" t="str">
            <v>11.72</v>
          </cell>
        </row>
        <row r="15">
          <cell r="C15" t="str">
            <v>오지연</v>
          </cell>
          <cell r="E15" t="str">
            <v>경기체육고</v>
          </cell>
          <cell r="F15" t="str">
            <v>11.23</v>
          </cell>
        </row>
        <row r="16">
          <cell r="C16" t="str">
            <v>최다은</v>
          </cell>
          <cell r="E16" t="str">
            <v>경남체육고</v>
          </cell>
          <cell r="F16" t="str">
            <v>10.31</v>
          </cell>
        </row>
      </sheetData>
      <sheetData sheetId="6">
        <row r="11">
          <cell r="C11" t="str">
            <v>임채연</v>
          </cell>
          <cell r="E11" t="str">
            <v>이리공업고</v>
          </cell>
          <cell r="F11" t="str">
            <v>44.96</v>
          </cell>
        </row>
        <row r="12">
          <cell r="C12" t="str">
            <v>김윤서</v>
          </cell>
          <cell r="E12" t="str">
            <v>전북체육고</v>
          </cell>
          <cell r="F12" t="str">
            <v>43.98</v>
          </cell>
        </row>
        <row r="13">
          <cell r="C13" t="str">
            <v>황수빈</v>
          </cell>
          <cell r="E13" t="str">
            <v>포항두호고</v>
          </cell>
          <cell r="F13" t="str">
            <v>40.21</v>
          </cell>
        </row>
        <row r="14">
          <cell r="C14" t="str">
            <v>조수민</v>
          </cell>
          <cell r="E14" t="str">
            <v>경북체육고</v>
          </cell>
          <cell r="F14" t="str">
            <v>40.16</v>
          </cell>
        </row>
        <row r="15">
          <cell r="C15" t="str">
            <v>박서현</v>
          </cell>
          <cell r="E15" t="str">
            <v>경남체육고</v>
          </cell>
          <cell r="F15" t="str">
            <v>38.95</v>
          </cell>
        </row>
        <row r="16">
          <cell r="C16" t="str">
            <v>곽시현</v>
          </cell>
          <cell r="E16" t="str">
            <v>경기체육고</v>
          </cell>
          <cell r="F16" t="str">
            <v>35.53</v>
          </cell>
        </row>
        <row r="17">
          <cell r="C17" t="str">
            <v>용수진</v>
          </cell>
          <cell r="E17" t="str">
            <v>경기체육고</v>
          </cell>
          <cell r="F17" t="str">
            <v>34.39</v>
          </cell>
        </row>
        <row r="18">
          <cell r="C18" t="str">
            <v>김태희</v>
          </cell>
          <cell r="E18" t="str">
            <v>전남체육고</v>
          </cell>
          <cell r="F18" t="str">
            <v>33.14</v>
          </cell>
        </row>
      </sheetData>
      <sheetData sheetId="7">
        <row r="11">
          <cell r="C11" t="str">
            <v>김윤서</v>
          </cell>
          <cell r="E11" t="str">
            <v>전북체육고</v>
          </cell>
          <cell r="F11" t="str">
            <v>48.79</v>
          </cell>
        </row>
        <row r="12">
          <cell r="C12" t="str">
            <v>이채연</v>
          </cell>
          <cell r="E12" t="str">
            <v>전북체육고</v>
          </cell>
          <cell r="F12" t="str">
            <v>45.68</v>
          </cell>
        </row>
        <row r="13">
          <cell r="C13" t="str">
            <v>박하란</v>
          </cell>
          <cell r="E13" t="str">
            <v>대전체육고</v>
          </cell>
          <cell r="F13" t="str">
            <v>43.11</v>
          </cell>
        </row>
        <row r="14">
          <cell r="C14" t="str">
            <v>신다운</v>
          </cell>
          <cell r="E14" t="str">
            <v>강원체육고</v>
          </cell>
          <cell r="F14" t="str">
            <v>38.96</v>
          </cell>
        </row>
        <row r="15">
          <cell r="C15" t="str">
            <v>천서윤</v>
          </cell>
          <cell r="E15" t="str">
            <v>전남체육고</v>
          </cell>
          <cell r="F15" t="str">
            <v>38.49</v>
          </cell>
        </row>
        <row r="16">
          <cell r="C16" t="str">
            <v>김지민</v>
          </cell>
          <cell r="E16" t="str">
            <v>강원체육고</v>
          </cell>
          <cell r="F16" t="str">
            <v>32.95</v>
          </cell>
        </row>
        <row r="17">
          <cell r="C17" t="str">
            <v>박현지</v>
          </cell>
          <cell r="E17" t="str">
            <v>부산체육고</v>
          </cell>
          <cell r="F17" t="str">
            <v>32.44</v>
          </cell>
        </row>
        <row r="18">
          <cell r="C18" t="str">
            <v>하지영</v>
          </cell>
          <cell r="E18" t="str">
            <v>광주체육고</v>
          </cell>
          <cell r="F18" t="str">
            <v>32.38</v>
          </cell>
        </row>
      </sheetData>
      <sheetData sheetId="8">
        <row r="11">
          <cell r="C11" t="str">
            <v>양석주</v>
          </cell>
          <cell r="E11" t="str">
            <v>예천여자고</v>
          </cell>
          <cell r="F11" t="str">
            <v>47.23</v>
          </cell>
        </row>
        <row r="12">
          <cell r="C12" t="str">
            <v>이소민</v>
          </cell>
          <cell r="E12" t="str">
            <v>강원체육고</v>
          </cell>
          <cell r="F12" t="str">
            <v>43.53</v>
          </cell>
        </row>
        <row r="13">
          <cell r="C13" t="str">
            <v>송채은</v>
          </cell>
          <cell r="E13" t="str">
            <v>울산스포츠과학고</v>
          </cell>
          <cell r="F13" t="str">
            <v>42.92</v>
          </cell>
        </row>
        <row r="14">
          <cell r="C14" t="str">
            <v>양아름</v>
          </cell>
          <cell r="E14" t="str">
            <v>이리공업고</v>
          </cell>
          <cell r="F14" t="str">
            <v>42.56</v>
          </cell>
        </row>
        <row r="15">
          <cell r="C15" t="str">
            <v>장예영</v>
          </cell>
          <cell r="E15" t="str">
            <v>충북체육고</v>
          </cell>
          <cell r="F15" t="str">
            <v>38.48</v>
          </cell>
        </row>
        <row r="16">
          <cell r="C16" t="str">
            <v>윤예림</v>
          </cell>
          <cell r="E16" t="str">
            <v>경기체육고</v>
          </cell>
          <cell r="F16" t="str">
            <v>38.44</v>
          </cell>
        </row>
        <row r="17">
          <cell r="C17" t="str">
            <v>강현진</v>
          </cell>
          <cell r="E17" t="str">
            <v>부산체육고</v>
          </cell>
          <cell r="F17" t="str">
            <v>37.73</v>
          </cell>
        </row>
        <row r="18">
          <cell r="C18" t="str">
            <v>김지영</v>
          </cell>
          <cell r="E18" t="str">
            <v>충남체육고</v>
          </cell>
          <cell r="F18" t="str">
            <v>37.52</v>
          </cell>
        </row>
      </sheetData>
      <sheetData sheetId="9">
        <row r="11">
          <cell r="C11" t="str">
            <v>김주현</v>
          </cell>
          <cell r="E11" t="str">
            <v>포항두호고</v>
          </cell>
          <cell r="F11" t="str">
            <v>4,260점</v>
          </cell>
        </row>
        <row r="12">
          <cell r="C12" t="str">
            <v>이솔주</v>
          </cell>
          <cell r="E12" t="str">
            <v>신명고</v>
          </cell>
          <cell r="F12" t="str">
            <v>3,517점</v>
          </cell>
        </row>
        <row r="13">
          <cell r="C13" t="str">
            <v>변수미</v>
          </cell>
          <cell r="E13" t="str">
            <v>경기체육고</v>
          </cell>
          <cell r="F13" t="str">
            <v>3,303점</v>
          </cell>
        </row>
        <row r="14">
          <cell r="C14" t="str">
            <v>강현진</v>
          </cell>
          <cell r="E14" t="str">
            <v>부산체육고</v>
          </cell>
          <cell r="F14" t="str">
            <v>2,840점</v>
          </cell>
        </row>
        <row r="15">
          <cell r="C15" t="str">
            <v>최지우</v>
          </cell>
          <cell r="E15" t="str">
            <v>충남체육고</v>
          </cell>
          <cell r="F15" t="str">
            <v>2,770점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0.0</v>
          </cell>
        </row>
        <row r="11">
          <cell r="C11" t="str">
            <v>이지훈</v>
          </cell>
          <cell r="E11" t="str">
            <v>경기체육고</v>
          </cell>
          <cell r="F11" t="str">
            <v>10.93</v>
          </cell>
        </row>
        <row r="12">
          <cell r="C12" t="str">
            <v>조민우</v>
          </cell>
          <cell r="E12" t="str">
            <v>충북체육고</v>
          </cell>
          <cell r="F12" t="str">
            <v>11.10</v>
          </cell>
        </row>
        <row r="13">
          <cell r="C13" t="str">
            <v>황의찬</v>
          </cell>
          <cell r="E13" t="str">
            <v>경남체육고</v>
          </cell>
          <cell r="F13" t="str">
            <v>11.26</v>
          </cell>
        </row>
        <row r="14">
          <cell r="C14" t="str">
            <v>박상우</v>
          </cell>
          <cell r="E14" t="str">
            <v>경기체육고</v>
          </cell>
          <cell r="F14" t="str">
            <v>11.27</v>
          </cell>
        </row>
        <row r="15">
          <cell r="C15" t="str">
            <v>고인성</v>
          </cell>
          <cell r="E15" t="str">
            <v>대전체육고</v>
          </cell>
          <cell r="F15" t="str">
            <v>11.31</v>
          </cell>
        </row>
        <row r="16">
          <cell r="C16" t="str">
            <v>이강훈</v>
          </cell>
          <cell r="E16" t="str">
            <v>광주체육고</v>
          </cell>
          <cell r="F16" t="str">
            <v>11.39</v>
          </cell>
        </row>
        <row r="17">
          <cell r="C17" t="str">
            <v>김은섭</v>
          </cell>
          <cell r="E17" t="str">
            <v>서울체육고</v>
          </cell>
          <cell r="F17" t="str">
            <v>11.43</v>
          </cell>
        </row>
        <row r="18">
          <cell r="C18" t="str">
            <v>석민수</v>
          </cell>
          <cell r="E18" t="str">
            <v>부산체육고</v>
          </cell>
          <cell r="F18" t="str">
            <v>11.46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박주형</v>
          </cell>
          <cell r="E11" t="str">
            <v>충남부춘초</v>
          </cell>
          <cell r="F11" t="str">
            <v>2:21.68</v>
          </cell>
        </row>
        <row r="12">
          <cell r="C12" t="str">
            <v>김주영</v>
          </cell>
          <cell r="E12" t="str">
            <v>충북삼양초</v>
          </cell>
          <cell r="F12" t="str">
            <v>2:23.12</v>
          </cell>
        </row>
        <row r="13">
          <cell r="C13" t="str">
            <v>노동열</v>
          </cell>
          <cell r="E13" t="str">
            <v>전북상하초</v>
          </cell>
          <cell r="F13" t="str">
            <v>2:23.94</v>
          </cell>
        </row>
        <row r="14">
          <cell r="C14" t="str">
            <v>이은성</v>
          </cell>
          <cell r="E14" t="str">
            <v>천안일봉초</v>
          </cell>
          <cell r="F14" t="str">
            <v>2:25.83</v>
          </cell>
        </row>
        <row r="15">
          <cell r="C15" t="str">
            <v>가보현</v>
          </cell>
          <cell r="E15" t="str">
            <v>충남서산예천초</v>
          </cell>
          <cell r="F15" t="str">
            <v>2:28.19</v>
          </cell>
        </row>
        <row r="16">
          <cell r="C16" t="str">
            <v>최진호</v>
          </cell>
          <cell r="E16" t="str">
            <v>서울남부초</v>
          </cell>
          <cell r="F16" t="str">
            <v>2:35.31</v>
          </cell>
        </row>
        <row r="17">
          <cell r="C17" t="str">
            <v>고은우</v>
          </cell>
          <cell r="E17" t="str">
            <v>광주송정초</v>
          </cell>
          <cell r="F17" t="str">
            <v>2:37.31</v>
          </cell>
        </row>
        <row r="18">
          <cell r="C18" t="str">
            <v>문유빈</v>
          </cell>
          <cell r="E18" t="str">
            <v>충북삼양초</v>
          </cell>
          <cell r="F18" t="str">
            <v>2:38.04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배건율</v>
          </cell>
          <cell r="E11" t="str">
            <v>전남체육고</v>
          </cell>
          <cell r="F11" t="str">
            <v>49.39</v>
          </cell>
        </row>
        <row r="12">
          <cell r="C12" t="str">
            <v>이수홍</v>
          </cell>
          <cell r="E12" t="str">
            <v>광주중앙고</v>
          </cell>
          <cell r="F12" t="str">
            <v>49.77</v>
          </cell>
        </row>
        <row r="13">
          <cell r="C13" t="str">
            <v>김정현</v>
          </cell>
          <cell r="E13" t="str">
            <v>대구체육고</v>
          </cell>
          <cell r="F13" t="str">
            <v>50.99</v>
          </cell>
        </row>
        <row r="14">
          <cell r="C14" t="str">
            <v>천우성</v>
          </cell>
          <cell r="E14" t="str">
            <v>설악고</v>
          </cell>
          <cell r="F14" t="str">
            <v>52.35</v>
          </cell>
        </row>
        <row r="15">
          <cell r="C15" t="str">
            <v>배상운</v>
          </cell>
          <cell r="E15" t="str">
            <v>원곡고</v>
          </cell>
          <cell r="F15" t="str">
            <v>52.87</v>
          </cell>
        </row>
        <row r="16">
          <cell r="C16" t="str">
            <v>김정윤</v>
          </cell>
          <cell r="E16" t="str">
            <v>경남체육고</v>
          </cell>
          <cell r="F16" t="str">
            <v>52.93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김지환</v>
          </cell>
          <cell r="E11" t="str">
            <v>양정고</v>
          </cell>
          <cell r="F11" t="str">
            <v>1:58.87</v>
          </cell>
        </row>
        <row r="12">
          <cell r="C12" t="str">
            <v>한태건</v>
          </cell>
          <cell r="E12" t="str">
            <v>경기체육고</v>
          </cell>
          <cell r="F12" t="str">
            <v>1:59.96</v>
          </cell>
        </row>
        <row r="13">
          <cell r="C13" t="str">
            <v>이상윤</v>
          </cell>
          <cell r="E13" t="str">
            <v>강원체육고</v>
          </cell>
          <cell r="F13" t="str">
            <v>2:02.18</v>
          </cell>
        </row>
        <row r="14">
          <cell r="C14" t="str">
            <v>김세현</v>
          </cell>
          <cell r="E14" t="str">
            <v>은행고</v>
          </cell>
          <cell r="F14" t="str">
            <v>2:02.45</v>
          </cell>
        </row>
        <row r="15">
          <cell r="C15" t="str">
            <v>김석현</v>
          </cell>
          <cell r="E15" t="str">
            <v>대구체육고</v>
          </cell>
          <cell r="F15" t="str">
            <v>2:05.51</v>
          </cell>
        </row>
        <row r="16">
          <cell r="C16" t="str">
            <v>손효상</v>
          </cell>
          <cell r="E16" t="str">
            <v>경남체육고</v>
          </cell>
          <cell r="F16" t="str">
            <v>2:05.80</v>
          </cell>
        </row>
        <row r="17">
          <cell r="C17" t="str">
            <v>이준영</v>
          </cell>
          <cell r="E17" t="str">
            <v>경복고</v>
          </cell>
          <cell r="F17" t="str">
            <v>2:12.59</v>
          </cell>
        </row>
        <row r="18">
          <cell r="C18" t="str">
            <v>정세원</v>
          </cell>
          <cell r="E18" t="str">
            <v>충북체육고</v>
          </cell>
          <cell r="F18" t="str">
            <v>2:13.20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김은성</v>
          </cell>
          <cell r="E11" t="str">
            <v>배문고</v>
          </cell>
          <cell r="F11" t="str">
            <v>16:35.79</v>
          </cell>
        </row>
        <row r="12">
          <cell r="C12" t="str">
            <v>윤형준</v>
          </cell>
          <cell r="E12" t="str">
            <v>경북체육고</v>
          </cell>
          <cell r="F12" t="str">
            <v>16:40.51</v>
          </cell>
        </row>
        <row r="13">
          <cell r="C13" t="str">
            <v>김도연</v>
          </cell>
          <cell r="E13" t="str">
            <v>전곡고</v>
          </cell>
          <cell r="F13" t="str">
            <v>16:41.13</v>
          </cell>
        </row>
        <row r="14">
          <cell r="C14" t="str">
            <v>김용빈</v>
          </cell>
          <cell r="E14" t="str">
            <v>양정고</v>
          </cell>
          <cell r="F14" t="str">
            <v>16:42.24</v>
          </cell>
        </row>
        <row r="15">
          <cell r="C15" t="str">
            <v>이지헌</v>
          </cell>
          <cell r="E15" t="str">
            <v>전북체육고</v>
          </cell>
          <cell r="F15" t="str">
            <v>16:51.41</v>
          </cell>
        </row>
        <row r="16">
          <cell r="C16" t="str">
            <v>박기범</v>
          </cell>
          <cell r="E16" t="str">
            <v>인천체육고</v>
          </cell>
          <cell r="F16" t="str">
            <v>16:53.47</v>
          </cell>
        </row>
        <row r="17">
          <cell r="C17" t="str">
            <v>안도현</v>
          </cell>
          <cell r="E17" t="str">
            <v>단양고</v>
          </cell>
          <cell r="F17" t="str">
            <v>16:55.32</v>
          </cell>
        </row>
        <row r="18">
          <cell r="C18" t="str">
            <v>윤지수</v>
          </cell>
          <cell r="E18" t="str">
            <v>양정고</v>
          </cell>
          <cell r="F18" t="str">
            <v>16:58.19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-1.2</v>
          </cell>
        </row>
        <row r="11">
          <cell r="C11" t="str">
            <v>정주안</v>
          </cell>
          <cell r="E11" t="str">
            <v>경북체육고</v>
          </cell>
          <cell r="F11" t="str">
            <v>16.37</v>
          </cell>
        </row>
        <row r="12">
          <cell r="C12" t="str">
            <v>이승민</v>
          </cell>
          <cell r="E12" t="str">
            <v>신명고</v>
          </cell>
          <cell r="F12" t="str">
            <v>19.88</v>
          </cell>
        </row>
        <row r="13">
          <cell r="C13" t="str">
            <v>김준서</v>
          </cell>
          <cell r="E13" t="str">
            <v>경기모바일과학고</v>
          </cell>
          <cell r="F13" t="str">
            <v>20.50</v>
          </cell>
        </row>
        <row r="14">
          <cell r="C14" t="str">
            <v>김성광</v>
          </cell>
          <cell r="E14" t="str">
            <v>용인고</v>
          </cell>
          <cell r="F14" t="str">
            <v>23.67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멀리"/>
      <sheetName val="포환"/>
    </sheetNames>
    <sheetDataSet>
      <sheetData sheetId="0"/>
      <sheetData sheetId="1">
        <row r="11">
          <cell r="C11" t="str">
            <v>기승훈</v>
          </cell>
          <cell r="E11" t="str">
            <v>전남체육고</v>
          </cell>
          <cell r="F11" t="str">
            <v>6.90</v>
          </cell>
          <cell r="G11" t="str">
            <v>1.1</v>
          </cell>
        </row>
        <row r="12">
          <cell r="C12" t="str">
            <v>정명진</v>
          </cell>
          <cell r="E12" t="str">
            <v>경북체육고</v>
          </cell>
          <cell r="F12" t="str">
            <v>6.60</v>
          </cell>
          <cell r="G12" t="str">
            <v>0.6</v>
          </cell>
        </row>
        <row r="13">
          <cell r="C13" t="str">
            <v>정태식</v>
          </cell>
          <cell r="E13" t="str">
            <v>인천체육고</v>
          </cell>
          <cell r="F13" t="str">
            <v>6.42</v>
          </cell>
          <cell r="G13" t="str">
            <v>0.7</v>
          </cell>
        </row>
        <row r="14">
          <cell r="C14" t="str">
            <v>고왕산</v>
          </cell>
          <cell r="E14" t="str">
            <v>광주체육고</v>
          </cell>
          <cell r="F14" t="str">
            <v>6.39</v>
          </cell>
          <cell r="G14" t="str">
            <v>1.0</v>
          </cell>
        </row>
        <row r="15">
          <cell r="C15" t="str">
            <v>박태양</v>
          </cell>
          <cell r="E15" t="str">
            <v>충남체육고</v>
          </cell>
          <cell r="F15" t="str">
            <v>6.23</v>
          </cell>
          <cell r="G15" t="str">
            <v>0.6</v>
          </cell>
        </row>
        <row r="16">
          <cell r="C16" t="str">
            <v>황서준</v>
          </cell>
          <cell r="E16" t="str">
            <v>경남체육고</v>
          </cell>
          <cell r="F16" t="str">
            <v>6.08</v>
          </cell>
          <cell r="G16" t="str">
            <v>0.8</v>
          </cell>
        </row>
        <row r="17">
          <cell r="C17" t="str">
            <v>송병찬</v>
          </cell>
          <cell r="E17" t="str">
            <v>경복고</v>
          </cell>
          <cell r="F17" t="str">
            <v>6.06</v>
          </cell>
          <cell r="G17" t="str">
            <v>0.6</v>
          </cell>
        </row>
        <row r="18">
          <cell r="C18" t="str">
            <v>오승민</v>
          </cell>
          <cell r="E18" t="str">
            <v>소래고</v>
          </cell>
          <cell r="F18" t="str">
            <v>5.90</v>
          </cell>
          <cell r="G18" t="str">
            <v>-0.3</v>
          </cell>
        </row>
      </sheetData>
      <sheetData sheetId="2">
        <row r="11">
          <cell r="C11" t="str">
            <v>안상준</v>
          </cell>
          <cell r="E11" t="str">
            <v>이리공업고</v>
          </cell>
          <cell r="F11" t="str">
            <v>16.03</v>
          </cell>
        </row>
        <row r="12">
          <cell r="C12" t="str">
            <v>박민재</v>
          </cell>
          <cell r="E12" t="str">
            <v>충남체육고</v>
          </cell>
          <cell r="F12" t="str">
            <v>15.93</v>
          </cell>
        </row>
        <row r="13">
          <cell r="C13" t="str">
            <v>김용준</v>
          </cell>
          <cell r="E13" t="str">
            <v>충남체육고</v>
          </cell>
          <cell r="F13" t="str">
            <v>14.13</v>
          </cell>
        </row>
        <row r="14">
          <cell r="C14" t="str">
            <v>전정훈</v>
          </cell>
          <cell r="E14" t="str">
            <v>인천체육고</v>
          </cell>
          <cell r="F14" t="str">
            <v>13.99</v>
          </cell>
        </row>
        <row r="15">
          <cell r="C15" t="str">
            <v>허모세</v>
          </cell>
          <cell r="E15" t="str">
            <v>경남체육고</v>
          </cell>
          <cell r="F15" t="str">
            <v>13.35</v>
          </cell>
        </row>
        <row r="16">
          <cell r="C16" t="str">
            <v>이수민</v>
          </cell>
          <cell r="E16" t="str">
            <v>충남체육고</v>
          </cell>
          <cell r="F16" t="str">
            <v>12.17</v>
          </cell>
        </row>
        <row r="17">
          <cell r="C17" t="str">
            <v>박정오</v>
          </cell>
          <cell r="E17" t="str">
            <v>경주고</v>
          </cell>
          <cell r="F17" t="str">
            <v>8.89</v>
          </cell>
        </row>
        <row r="18">
          <cell r="C18" t="str">
            <v>최태훈</v>
          </cell>
          <cell r="E18" t="str">
            <v>은행고</v>
          </cell>
          <cell r="F18" t="str">
            <v>8.36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-1.6</v>
          </cell>
        </row>
        <row r="11">
          <cell r="C11" t="str">
            <v>신가영</v>
          </cell>
          <cell r="E11" t="str">
            <v>경북체육고</v>
          </cell>
          <cell r="F11" t="str">
            <v>12.70</v>
          </cell>
        </row>
        <row r="12">
          <cell r="C12" t="str">
            <v>최지현</v>
          </cell>
          <cell r="E12" t="str">
            <v>대전체육고</v>
          </cell>
          <cell r="F12" t="str">
            <v>12.73</v>
          </cell>
        </row>
        <row r="13">
          <cell r="C13" t="str">
            <v>송수하</v>
          </cell>
          <cell r="E13" t="str">
            <v>전남체육고</v>
          </cell>
          <cell r="F13" t="str">
            <v>12.86</v>
          </cell>
        </row>
        <row r="14">
          <cell r="C14" t="str">
            <v>김수연</v>
          </cell>
          <cell r="E14" t="str">
            <v>인일여자고</v>
          </cell>
          <cell r="F14" t="str">
            <v>12.91</v>
          </cell>
        </row>
        <row r="15">
          <cell r="C15" t="str">
            <v>조윤서</v>
          </cell>
          <cell r="E15" t="str">
            <v>전남체육고</v>
          </cell>
          <cell r="F15" t="str">
            <v>13.05</v>
          </cell>
        </row>
        <row r="16">
          <cell r="C16" t="str">
            <v>이은총</v>
          </cell>
          <cell r="E16" t="str">
            <v>경기체육고</v>
          </cell>
          <cell r="F16" t="str">
            <v>13.17</v>
          </cell>
        </row>
        <row r="17">
          <cell r="C17" t="str">
            <v>강수연</v>
          </cell>
          <cell r="E17" t="str">
            <v>서울체육고</v>
          </cell>
          <cell r="F17" t="str">
            <v>13.27</v>
          </cell>
        </row>
        <row r="18">
          <cell r="C18" t="str">
            <v>장정민</v>
          </cell>
          <cell r="E18" t="str">
            <v>경남체육고</v>
          </cell>
          <cell r="F18" t="str">
            <v>13.44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이수영</v>
          </cell>
          <cell r="E11" t="str">
            <v>인천체육고</v>
          </cell>
          <cell r="F11" t="str">
            <v>59.99</v>
          </cell>
        </row>
        <row r="12">
          <cell r="C12" t="str">
            <v>이유나</v>
          </cell>
          <cell r="E12" t="str">
            <v>경기체육고</v>
          </cell>
          <cell r="F12" t="str">
            <v>1:02.67</v>
          </cell>
        </row>
        <row r="13">
          <cell r="C13" t="str">
            <v>황보라</v>
          </cell>
          <cell r="E13" t="str">
            <v>충남드론항공고</v>
          </cell>
          <cell r="F13" t="str">
            <v>1:02.72</v>
          </cell>
        </row>
        <row r="14">
          <cell r="C14" t="str">
            <v>신은정</v>
          </cell>
          <cell r="E14" t="str">
            <v>경명여자고</v>
          </cell>
          <cell r="F14" t="str">
            <v>1:04.54</v>
          </cell>
        </row>
        <row r="15">
          <cell r="C15" t="str">
            <v>이정은</v>
          </cell>
          <cell r="E15" t="str">
            <v>광주체육고</v>
          </cell>
          <cell r="F15" t="str">
            <v>1:05.04</v>
          </cell>
        </row>
        <row r="16">
          <cell r="C16" t="str">
            <v>이재원</v>
          </cell>
          <cell r="E16" t="str">
            <v>서울체육고</v>
          </cell>
          <cell r="F16" t="str">
            <v>1:05.08</v>
          </cell>
        </row>
        <row r="17">
          <cell r="C17" t="str">
            <v>홍진주</v>
          </cell>
          <cell r="E17" t="str">
            <v>용남고</v>
          </cell>
          <cell r="F17" t="str">
            <v>1:06.22</v>
          </cell>
        </row>
        <row r="18">
          <cell r="C18" t="str">
            <v>이예은</v>
          </cell>
          <cell r="E18" t="str">
            <v>오류고</v>
          </cell>
          <cell r="F18" t="str">
            <v>1:06.40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박우림</v>
          </cell>
          <cell r="E11" t="str">
            <v>속초여자고</v>
          </cell>
          <cell r="F11" t="str">
            <v>2:21.00</v>
          </cell>
        </row>
        <row r="12">
          <cell r="C12" t="str">
            <v>이예원</v>
          </cell>
          <cell r="E12" t="str">
            <v>충북체육고</v>
          </cell>
          <cell r="F12" t="str">
            <v>2:24.10</v>
          </cell>
        </row>
        <row r="13">
          <cell r="C13" t="str">
            <v>박정은</v>
          </cell>
          <cell r="E13" t="str">
            <v>김천한일여자고</v>
          </cell>
          <cell r="F13" t="str">
            <v>2:26.44</v>
          </cell>
        </row>
        <row r="14">
          <cell r="C14" t="str">
            <v>조수빈</v>
          </cell>
          <cell r="E14" t="str">
            <v>전북체육고</v>
          </cell>
          <cell r="F14" t="str">
            <v>2:30.96</v>
          </cell>
        </row>
        <row r="15">
          <cell r="C15" t="str">
            <v>김휘경</v>
          </cell>
          <cell r="E15" t="str">
            <v>오류고</v>
          </cell>
          <cell r="F15" t="str">
            <v>2:37.15</v>
          </cell>
        </row>
        <row r="16">
          <cell r="C16" t="str">
            <v>이제은</v>
          </cell>
          <cell r="E16" t="str">
            <v>충북체육고</v>
          </cell>
          <cell r="F16" t="str">
            <v>3:02.90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>
        <row r="9">
          <cell r="E9" t="str">
            <v>천안쌍용고</v>
          </cell>
          <cell r="F9" t="str">
            <v>19:32.89</v>
          </cell>
        </row>
        <row r="10">
          <cell r="C10" t="str">
            <v>박다해</v>
          </cell>
          <cell r="E10" t="str">
            <v>구로고</v>
          </cell>
          <cell r="F10" t="str">
            <v>19:35.39</v>
          </cell>
        </row>
        <row r="11">
          <cell r="C11" t="str">
            <v>최서영</v>
          </cell>
          <cell r="E11" t="str">
            <v>대전체육고</v>
          </cell>
          <cell r="F11" t="str">
            <v>19:35.95</v>
          </cell>
        </row>
        <row r="12">
          <cell r="C12" t="str">
            <v>송채린</v>
          </cell>
          <cell r="E12" t="str">
            <v>구로고</v>
          </cell>
          <cell r="F12" t="str">
            <v>19:52.17</v>
          </cell>
        </row>
      </sheetData>
      <sheetData sheetId="1">
        <row r="11">
          <cell r="C11" t="str">
            <v>홍해인</v>
          </cell>
        </row>
        <row r="15">
          <cell r="C15" t="str">
            <v>박은서</v>
          </cell>
          <cell r="E15" t="str">
            <v>인천체육고</v>
          </cell>
          <cell r="F15" t="str">
            <v>20:20.20</v>
          </cell>
        </row>
        <row r="16">
          <cell r="C16" t="str">
            <v>김소민</v>
          </cell>
          <cell r="E16" t="str">
            <v>경기체육고</v>
          </cell>
          <cell r="F16" t="str">
            <v>20:40.92</v>
          </cell>
        </row>
        <row r="17">
          <cell r="C17" t="str">
            <v>김은영</v>
          </cell>
          <cell r="E17" t="str">
            <v>경북성남여자고</v>
          </cell>
          <cell r="F17" t="str">
            <v>21:09.68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-0.6</v>
          </cell>
        </row>
        <row r="11">
          <cell r="C11" t="str">
            <v>여채빈</v>
          </cell>
          <cell r="E11" t="str">
            <v>서울체육고</v>
          </cell>
          <cell r="F11" t="str">
            <v>16.14</v>
          </cell>
        </row>
        <row r="12">
          <cell r="C12" t="str">
            <v>서여원</v>
          </cell>
          <cell r="E12" t="str">
            <v>가평고</v>
          </cell>
          <cell r="F12" t="str">
            <v>19.36</v>
          </cell>
        </row>
        <row r="13">
          <cell r="C13" t="str">
            <v>이슬기</v>
          </cell>
          <cell r="E13" t="str">
            <v>용인고</v>
          </cell>
          <cell r="F13" t="str">
            <v>28.06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김현우</v>
          </cell>
          <cell r="E11" t="str">
            <v>전북문학초</v>
          </cell>
          <cell r="F11" t="str">
            <v>1.40</v>
          </cell>
        </row>
        <row r="12">
          <cell r="C12" t="str">
            <v>조정후</v>
          </cell>
          <cell r="E12" t="str">
            <v>충남규암초</v>
          </cell>
          <cell r="F12">
            <v>1.25</v>
          </cell>
        </row>
      </sheetData>
      <sheetData sheetId="1">
        <row r="11">
          <cell r="C11" t="str">
            <v>이동관</v>
          </cell>
          <cell r="E11" t="str">
            <v>전북전주덕진초</v>
          </cell>
          <cell r="F11" t="str">
            <v>4.70</v>
          </cell>
          <cell r="G11" t="str">
            <v>-0.1</v>
          </cell>
        </row>
        <row r="12">
          <cell r="C12" t="str">
            <v>신민준</v>
          </cell>
          <cell r="E12" t="str">
            <v>울산농서초</v>
          </cell>
          <cell r="F12" t="str">
            <v>4.50</v>
          </cell>
          <cell r="G12" t="str">
            <v>0.8</v>
          </cell>
        </row>
        <row r="13">
          <cell r="C13" t="str">
            <v>박재형</v>
          </cell>
          <cell r="E13" t="str">
            <v>서울강신초</v>
          </cell>
          <cell r="F13" t="str">
            <v>4.47</v>
          </cell>
          <cell r="G13" t="str">
            <v>0.2</v>
          </cell>
        </row>
        <row r="14">
          <cell r="C14" t="str">
            <v>김선우</v>
          </cell>
          <cell r="E14" t="str">
            <v>충주성남초</v>
          </cell>
          <cell r="F14" t="str">
            <v>4.40</v>
          </cell>
          <cell r="G14" t="str">
            <v>1.3</v>
          </cell>
        </row>
        <row r="15">
          <cell r="C15" t="str">
            <v>김도현</v>
          </cell>
          <cell r="E15" t="str">
            <v>경남거제국산초</v>
          </cell>
          <cell r="F15" t="str">
            <v>4.08</v>
          </cell>
          <cell r="G15" t="str">
            <v>0.7</v>
          </cell>
        </row>
        <row r="16">
          <cell r="C16" t="str">
            <v>정찬우</v>
          </cell>
          <cell r="E16" t="str">
            <v>경남장유초</v>
          </cell>
          <cell r="F16" t="str">
            <v>3.95</v>
          </cell>
          <cell r="G16" t="str">
            <v>1.3</v>
          </cell>
        </row>
        <row r="17">
          <cell r="C17" t="str">
            <v>이도윤</v>
          </cell>
          <cell r="E17" t="str">
            <v>충북음성대소초</v>
          </cell>
          <cell r="F17" t="str">
            <v>3.66</v>
          </cell>
          <cell r="G17" t="str">
            <v>0.5</v>
          </cell>
        </row>
        <row r="18">
          <cell r="C18" t="str">
            <v>유준우</v>
          </cell>
          <cell r="E18" t="str">
            <v>부산송정초</v>
          </cell>
          <cell r="F18" t="str">
            <v>3.44</v>
          </cell>
          <cell r="G18" t="str">
            <v>0.6</v>
          </cell>
        </row>
      </sheetData>
      <sheetData sheetId="2">
        <row r="11">
          <cell r="C11" t="str">
            <v>이정우</v>
          </cell>
          <cell r="E11" t="str">
            <v>충남성환초</v>
          </cell>
          <cell r="F11" t="str">
            <v>14.52</v>
          </cell>
        </row>
        <row r="12">
          <cell r="C12" t="str">
            <v>김강중</v>
          </cell>
          <cell r="E12" t="str">
            <v>오정초</v>
          </cell>
          <cell r="F12" t="str">
            <v>12.87</v>
          </cell>
        </row>
        <row r="13">
          <cell r="C13" t="str">
            <v>김한형</v>
          </cell>
          <cell r="E13" t="str">
            <v>충북음성대소초</v>
          </cell>
          <cell r="F13" t="str">
            <v>12.80</v>
          </cell>
        </row>
        <row r="14">
          <cell r="C14" t="str">
            <v>이시원</v>
          </cell>
          <cell r="E14" t="str">
            <v>충북동성초</v>
          </cell>
          <cell r="F14" t="str">
            <v>12.73</v>
          </cell>
        </row>
        <row r="15">
          <cell r="C15" t="str">
            <v>황준석</v>
          </cell>
          <cell r="E15" t="str">
            <v>신어초</v>
          </cell>
          <cell r="F15" t="str">
            <v>10.56</v>
          </cell>
        </row>
        <row r="16">
          <cell r="C16" t="str">
            <v>박경수</v>
          </cell>
          <cell r="E16" t="str">
            <v>삼은초</v>
          </cell>
          <cell r="F16" t="str">
            <v>9.58</v>
          </cell>
        </row>
        <row r="17">
          <cell r="C17" t="str">
            <v>박건희</v>
          </cell>
          <cell r="E17" t="str">
            <v>경남장유초</v>
          </cell>
          <cell r="F17" t="str">
            <v>7.02</v>
          </cell>
        </row>
        <row r="18">
          <cell r="C18" t="str">
            <v>이우상</v>
          </cell>
          <cell r="E18" t="str">
            <v>경남장유초</v>
          </cell>
          <cell r="F18" t="str">
            <v>6.72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멀리"/>
      <sheetName val="포환"/>
    </sheetNames>
    <sheetDataSet>
      <sheetData sheetId="0"/>
      <sheetData sheetId="1">
        <row r="11">
          <cell r="C11" t="str">
            <v>장성이</v>
          </cell>
          <cell r="E11" t="str">
            <v>경북체육고</v>
          </cell>
          <cell r="F11" t="str">
            <v>5.27</v>
          </cell>
          <cell r="G11" t="str">
            <v>0.6</v>
          </cell>
        </row>
        <row r="12">
          <cell r="C12" t="str">
            <v>이서영</v>
          </cell>
          <cell r="E12" t="str">
            <v>충남드론항공고</v>
          </cell>
          <cell r="F12" t="str">
            <v>5.11</v>
          </cell>
          <cell r="G12" t="str">
            <v>1.3</v>
          </cell>
        </row>
        <row r="13">
          <cell r="C13" t="str">
            <v>정지원</v>
          </cell>
          <cell r="E13" t="str">
            <v>포항두호고</v>
          </cell>
          <cell r="F13" t="str">
            <v>4.86</v>
          </cell>
          <cell r="G13" t="str">
            <v>1.2</v>
          </cell>
        </row>
        <row r="14">
          <cell r="C14" t="str">
            <v>김예원</v>
          </cell>
          <cell r="E14" t="str">
            <v>평촌경영고</v>
          </cell>
          <cell r="F14" t="str">
            <v>4.81</v>
          </cell>
          <cell r="G14" t="str">
            <v>-0.5</v>
          </cell>
        </row>
        <row r="15">
          <cell r="C15" t="str">
            <v>박강빈</v>
          </cell>
          <cell r="E15" t="str">
            <v>광주체육고</v>
          </cell>
          <cell r="F15" t="str">
            <v>4.77</v>
          </cell>
          <cell r="G15" t="str">
            <v>0.9</v>
          </cell>
        </row>
        <row r="16">
          <cell r="C16" t="str">
            <v>장효빈</v>
          </cell>
          <cell r="E16" t="str">
            <v>충북체육고</v>
          </cell>
          <cell r="F16" t="str">
            <v>4.67</v>
          </cell>
          <cell r="G16" t="str">
            <v>0.7</v>
          </cell>
        </row>
        <row r="17">
          <cell r="C17" t="str">
            <v>김한별</v>
          </cell>
          <cell r="E17" t="str">
            <v>인천체육고</v>
          </cell>
          <cell r="F17" t="str">
            <v>4.34</v>
          </cell>
          <cell r="G17" t="str">
            <v>-0.1</v>
          </cell>
        </row>
      </sheetData>
      <sheetData sheetId="2">
        <row r="11">
          <cell r="C11" t="str">
            <v>이현나</v>
          </cell>
          <cell r="E11" t="str">
            <v>강원체육고</v>
          </cell>
          <cell r="F11" t="str">
            <v>12.20</v>
          </cell>
        </row>
        <row r="12">
          <cell r="C12" t="str">
            <v>박소진</v>
          </cell>
          <cell r="E12" t="str">
            <v>금오고</v>
          </cell>
          <cell r="F12" t="str">
            <v>12.03</v>
          </cell>
        </row>
        <row r="13">
          <cell r="C13" t="str">
            <v>임채연</v>
          </cell>
          <cell r="E13" t="str">
            <v>이리공업고</v>
          </cell>
          <cell r="F13" t="str">
            <v>10.93</v>
          </cell>
        </row>
        <row r="14">
          <cell r="C14" t="str">
            <v>황수빈</v>
          </cell>
          <cell r="E14" t="str">
            <v>포항두호고</v>
          </cell>
          <cell r="F14" t="str">
            <v>8.61</v>
          </cell>
        </row>
        <row r="15">
          <cell r="C15" t="str">
            <v>김지민</v>
          </cell>
          <cell r="E15" t="str">
            <v>강원체육고</v>
          </cell>
          <cell r="F15" t="str">
            <v>8.57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2.8</v>
          </cell>
        </row>
        <row r="11">
          <cell r="C11" t="str">
            <v>김환</v>
          </cell>
          <cell r="E11" t="str">
            <v>울산스포츠과학중</v>
          </cell>
          <cell r="F11" t="str">
            <v>11.16</v>
          </cell>
        </row>
        <row r="12">
          <cell r="C12" t="str">
            <v>차민오</v>
          </cell>
          <cell r="E12" t="str">
            <v>석우중</v>
          </cell>
          <cell r="F12" t="str">
            <v>11.33</v>
          </cell>
        </row>
        <row r="13">
          <cell r="C13" t="str">
            <v>송현우</v>
          </cell>
          <cell r="E13" t="str">
            <v>언남중</v>
          </cell>
          <cell r="F13" t="str">
            <v>11.40</v>
          </cell>
        </row>
        <row r="14">
          <cell r="C14" t="str">
            <v>나마디 조엘진</v>
          </cell>
          <cell r="E14" t="str">
            <v>금파중</v>
          </cell>
          <cell r="F14" t="str">
            <v>11.41</v>
          </cell>
        </row>
        <row r="15">
          <cell r="C15" t="str">
            <v>손호영</v>
          </cell>
          <cell r="E15" t="str">
            <v>석우중</v>
          </cell>
          <cell r="F15" t="str">
            <v>11.52</v>
          </cell>
        </row>
        <row r="16">
          <cell r="C16" t="str">
            <v>김태욱</v>
          </cell>
          <cell r="E16" t="str">
            <v>서울체육중</v>
          </cell>
          <cell r="F16" t="str">
            <v>11.58</v>
          </cell>
        </row>
        <row r="17">
          <cell r="C17" t="str">
            <v>용현건</v>
          </cell>
          <cell r="E17" t="str">
            <v>부원중</v>
          </cell>
          <cell r="F17" t="str">
            <v>11.63</v>
          </cell>
        </row>
        <row r="18">
          <cell r="C18" t="str">
            <v>김민제</v>
          </cell>
          <cell r="E18" t="str">
            <v>거제중앙중</v>
          </cell>
          <cell r="F18" t="str">
            <v>11.69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-0.4</v>
          </cell>
        </row>
        <row r="11">
          <cell r="C11" t="str">
            <v>김환</v>
          </cell>
          <cell r="E11" t="str">
            <v>울산스포츠과학중</v>
          </cell>
          <cell r="F11" t="str">
            <v>22.98</v>
          </cell>
        </row>
        <row r="12">
          <cell r="C12" t="str">
            <v>차민오</v>
          </cell>
          <cell r="E12" t="str">
            <v>석우중</v>
          </cell>
          <cell r="F12" t="str">
            <v>23.04</v>
          </cell>
        </row>
        <row r="13">
          <cell r="C13" t="str">
            <v>이영민</v>
          </cell>
          <cell r="E13" t="str">
            <v>인천남중</v>
          </cell>
          <cell r="F13" t="str">
            <v>23.52</v>
          </cell>
        </row>
        <row r="14">
          <cell r="C14" t="str">
            <v>김동진</v>
          </cell>
          <cell r="E14" t="str">
            <v>월배중</v>
          </cell>
          <cell r="F14" t="str">
            <v>23.57</v>
          </cell>
        </row>
        <row r="15">
          <cell r="C15" t="str">
            <v>송현우</v>
          </cell>
          <cell r="E15" t="str">
            <v>언남중</v>
          </cell>
          <cell r="F15" t="str">
            <v>23.70</v>
          </cell>
        </row>
        <row r="16">
          <cell r="C16" t="str">
            <v>용현건</v>
          </cell>
          <cell r="E16" t="str">
            <v>부원중</v>
          </cell>
          <cell r="F16" t="str">
            <v>23.73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서기훈</v>
          </cell>
          <cell r="E11" t="str">
            <v>성산중</v>
          </cell>
          <cell r="F11" t="str">
            <v>52.10</v>
          </cell>
        </row>
        <row r="12">
          <cell r="C12" t="str">
            <v>양승우</v>
          </cell>
          <cell r="E12" t="str">
            <v>서산중</v>
          </cell>
          <cell r="F12" t="str">
            <v>52.15</v>
          </cell>
        </row>
        <row r="13">
          <cell r="C13" t="str">
            <v>이영민</v>
          </cell>
          <cell r="E13" t="str">
            <v>인천남중</v>
          </cell>
          <cell r="F13" t="str">
            <v>52.16</v>
          </cell>
        </row>
        <row r="14">
          <cell r="C14" t="str">
            <v>윤영민</v>
          </cell>
          <cell r="E14" t="str">
            <v>대흥중</v>
          </cell>
          <cell r="F14" t="str">
            <v>52.19</v>
          </cell>
        </row>
        <row r="15">
          <cell r="C15" t="str">
            <v>길혁진</v>
          </cell>
          <cell r="E15" t="str">
            <v>소래중</v>
          </cell>
          <cell r="F15" t="str">
            <v>52.45</v>
          </cell>
        </row>
        <row r="16">
          <cell r="C16" t="str">
            <v>최지원</v>
          </cell>
          <cell r="E16" t="str">
            <v>진해냉천중</v>
          </cell>
          <cell r="F16" t="str">
            <v>53.35</v>
          </cell>
        </row>
        <row r="17">
          <cell r="C17" t="str">
            <v>김관희</v>
          </cell>
          <cell r="E17" t="str">
            <v>소래중</v>
          </cell>
          <cell r="F17" t="str">
            <v>56.27</v>
          </cell>
        </row>
        <row r="18">
          <cell r="C18" t="str">
            <v>노현서</v>
          </cell>
          <cell r="E18" t="str">
            <v>서곶중</v>
          </cell>
          <cell r="F18" t="str">
            <v>56.46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오준서</v>
          </cell>
          <cell r="E11" t="str">
            <v>성보중</v>
          </cell>
          <cell r="F11" t="str">
            <v>2:06.51</v>
          </cell>
        </row>
        <row r="12">
          <cell r="C12" t="str">
            <v>김현우</v>
          </cell>
          <cell r="E12" t="str">
            <v>전남체육중</v>
          </cell>
          <cell r="F12" t="str">
            <v>2:08.26</v>
          </cell>
        </row>
        <row r="13">
          <cell r="C13" t="str">
            <v>이동규</v>
          </cell>
          <cell r="E13" t="str">
            <v>설온중</v>
          </cell>
          <cell r="F13" t="str">
            <v>2:08.78</v>
          </cell>
        </row>
        <row r="14">
          <cell r="C14" t="str">
            <v>이동화</v>
          </cell>
          <cell r="E14" t="str">
            <v>경주중</v>
          </cell>
          <cell r="F14" t="str">
            <v>2:08.83</v>
          </cell>
        </row>
        <row r="15">
          <cell r="C15" t="str">
            <v>주우현</v>
          </cell>
          <cell r="E15" t="str">
            <v>대구체육중</v>
          </cell>
          <cell r="F15" t="str">
            <v>2:10.18</v>
          </cell>
        </row>
        <row r="16">
          <cell r="C16" t="str">
            <v>전진용</v>
          </cell>
          <cell r="E16" t="str">
            <v>신천중</v>
          </cell>
          <cell r="F16" t="str">
            <v>2:14.33</v>
          </cell>
        </row>
        <row r="17">
          <cell r="C17" t="str">
            <v>박성진</v>
          </cell>
          <cell r="E17" t="str">
            <v>점촌중</v>
          </cell>
          <cell r="F17" t="str">
            <v>2:20.80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박주용</v>
          </cell>
          <cell r="E11" t="str">
            <v>강원체육중</v>
          </cell>
          <cell r="F11" t="str">
            <v>4:20.42</v>
          </cell>
        </row>
        <row r="12">
          <cell r="C12" t="str">
            <v>김한별</v>
          </cell>
          <cell r="E12" t="str">
            <v>경북영동중</v>
          </cell>
          <cell r="F12" t="str">
            <v>4:21.58</v>
          </cell>
        </row>
        <row r="13">
          <cell r="C13" t="str">
            <v>정신유</v>
          </cell>
          <cell r="E13" t="str">
            <v>광주체육중</v>
          </cell>
          <cell r="F13" t="str">
            <v>4:21.75</v>
          </cell>
        </row>
        <row r="14">
          <cell r="C14" t="str">
            <v>김현우</v>
          </cell>
          <cell r="E14" t="str">
            <v>전남체육중</v>
          </cell>
          <cell r="F14" t="str">
            <v>4:21.87</v>
          </cell>
        </row>
        <row r="15">
          <cell r="C15" t="str">
            <v>심주완</v>
          </cell>
          <cell r="E15" t="str">
            <v>배문중</v>
          </cell>
          <cell r="F15" t="str">
            <v>4:22.82</v>
          </cell>
        </row>
        <row r="16">
          <cell r="C16" t="str">
            <v>정우진</v>
          </cell>
          <cell r="E16" t="str">
            <v>대구체육중</v>
          </cell>
          <cell r="F16" t="str">
            <v>4:23.57</v>
          </cell>
        </row>
        <row r="17">
          <cell r="C17" t="str">
            <v>최호연</v>
          </cell>
          <cell r="E17" t="str">
            <v>대전체육중</v>
          </cell>
          <cell r="F17" t="str">
            <v>4:23.79</v>
          </cell>
        </row>
        <row r="18">
          <cell r="C18" t="str">
            <v>주우현</v>
          </cell>
          <cell r="E18" t="str">
            <v>대구체육중</v>
          </cell>
          <cell r="F18" t="str">
            <v>4:24.81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박주용</v>
          </cell>
          <cell r="E11" t="str">
            <v>강원체육중</v>
          </cell>
          <cell r="F11" t="str">
            <v>9:14.50</v>
          </cell>
        </row>
        <row r="12">
          <cell r="C12" t="str">
            <v>김한별</v>
          </cell>
          <cell r="E12" t="str">
            <v>경북영동중</v>
          </cell>
          <cell r="F12" t="str">
            <v>9:15.81</v>
          </cell>
        </row>
        <row r="13">
          <cell r="C13" t="str">
            <v>고정현</v>
          </cell>
          <cell r="E13" t="str">
            <v>금파중</v>
          </cell>
          <cell r="F13" t="str">
            <v>9:29.55</v>
          </cell>
        </row>
        <row r="14">
          <cell r="C14" t="str">
            <v>양경준</v>
          </cell>
          <cell r="E14" t="str">
            <v>금호중</v>
          </cell>
          <cell r="F14" t="str">
            <v>9:30.74</v>
          </cell>
        </row>
        <row r="15">
          <cell r="C15" t="str">
            <v>한예훈</v>
          </cell>
          <cell r="E15" t="str">
            <v>서울체육중</v>
          </cell>
          <cell r="F15" t="str">
            <v>9:41.44</v>
          </cell>
        </row>
        <row r="16">
          <cell r="C16" t="str">
            <v>우재영</v>
          </cell>
          <cell r="E16" t="str">
            <v>영주중</v>
          </cell>
          <cell r="F16" t="str">
            <v>9:46.24</v>
          </cell>
        </row>
        <row r="17">
          <cell r="C17" t="str">
            <v>김하랑</v>
          </cell>
          <cell r="E17" t="str">
            <v>충북영동중</v>
          </cell>
          <cell r="F17" t="str">
            <v>9:48.59</v>
          </cell>
        </row>
        <row r="18">
          <cell r="C18" t="str">
            <v>강동훈</v>
          </cell>
          <cell r="E18" t="str">
            <v>반곡중</v>
          </cell>
          <cell r="F18" t="str">
            <v>9:52.38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0.1</v>
          </cell>
        </row>
        <row r="11">
          <cell r="C11" t="str">
            <v>김건우</v>
          </cell>
          <cell r="E11" t="str">
            <v>와동중</v>
          </cell>
          <cell r="F11" t="str">
            <v>15.31</v>
          </cell>
        </row>
        <row r="12">
          <cell r="C12" t="str">
            <v>장영진</v>
          </cell>
          <cell r="E12" t="str">
            <v>대전대신중</v>
          </cell>
          <cell r="F12" t="str">
            <v>15.35</v>
          </cell>
        </row>
        <row r="13">
          <cell r="C13" t="str">
            <v>윤인재</v>
          </cell>
          <cell r="E13" t="str">
            <v>울산중</v>
          </cell>
          <cell r="F13" t="str">
            <v>15.81</v>
          </cell>
        </row>
        <row r="14">
          <cell r="C14" t="str">
            <v>서하운</v>
          </cell>
          <cell r="E14" t="str">
            <v>동방중</v>
          </cell>
          <cell r="F14" t="str">
            <v>16.02</v>
          </cell>
        </row>
        <row r="15">
          <cell r="C15" t="str">
            <v>안현준</v>
          </cell>
          <cell r="E15" t="str">
            <v>상주중</v>
          </cell>
          <cell r="F15" t="str">
            <v>16.76</v>
          </cell>
        </row>
        <row r="16">
          <cell r="C16" t="str">
            <v>김동진</v>
          </cell>
          <cell r="E16" t="str">
            <v>월배중</v>
          </cell>
          <cell r="F16" t="str">
            <v>17.10</v>
          </cell>
        </row>
        <row r="17">
          <cell r="C17" t="str">
            <v>이동현</v>
          </cell>
          <cell r="E17" t="str">
            <v>대전체육중</v>
          </cell>
          <cell r="F17" t="str">
            <v>18.41</v>
          </cell>
        </row>
        <row r="18">
          <cell r="C18" t="str">
            <v>조연승</v>
          </cell>
          <cell r="E18" t="str">
            <v>회룡중</v>
          </cell>
          <cell r="F18" t="str">
            <v>19.32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김예훈</v>
          </cell>
          <cell r="E11" t="str">
            <v>송내중앙중</v>
          </cell>
          <cell r="F11" t="str">
            <v>14:03.73</v>
          </cell>
        </row>
        <row r="12">
          <cell r="C12" t="str">
            <v>이태빈</v>
          </cell>
          <cell r="E12" t="str">
            <v>백운중</v>
          </cell>
          <cell r="F12" t="str">
            <v>15:26.56</v>
          </cell>
        </row>
        <row r="13">
          <cell r="C13" t="str">
            <v>김도연</v>
          </cell>
          <cell r="E13" t="str">
            <v>송내중앙중</v>
          </cell>
          <cell r="F13" t="str">
            <v>15:33.28</v>
          </cell>
        </row>
        <row r="14">
          <cell r="C14" t="str">
            <v>김성욱</v>
          </cell>
          <cell r="E14" t="str">
            <v>양양중</v>
          </cell>
          <cell r="F14" t="str">
            <v>15:49.26</v>
          </cell>
        </row>
        <row r="15">
          <cell r="C15" t="str">
            <v>고재민</v>
          </cell>
          <cell r="E15" t="str">
            <v>점촌중</v>
          </cell>
          <cell r="F15" t="str">
            <v>16:06.08</v>
          </cell>
        </row>
        <row r="16">
          <cell r="C16" t="str">
            <v>장민기</v>
          </cell>
          <cell r="E16" t="str">
            <v>부산체육중</v>
          </cell>
          <cell r="F16" t="str">
            <v>16:25.11</v>
          </cell>
        </row>
        <row r="17">
          <cell r="C17" t="str">
            <v>함지안</v>
          </cell>
          <cell r="E17" t="str">
            <v>송내중앙중</v>
          </cell>
          <cell r="F17" t="str">
            <v>17:34.15</v>
          </cell>
        </row>
        <row r="18">
          <cell r="C18" t="str">
            <v>정민후</v>
          </cell>
          <cell r="E18" t="str">
            <v>행당중</v>
          </cell>
          <cell r="F18" t="str">
            <v>19:02.13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정준우 김동진 구민수 곽의찬</v>
          </cell>
          <cell r="E11" t="str">
            <v>월배중</v>
          </cell>
          <cell r="F11" t="str">
            <v>46.29</v>
          </cell>
        </row>
        <row r="12">
          <cell r="C12" t="str">
            <v>이승민 차민오 손호영 김도혁</v>
          </cell>
          <cell r="E12" t="str">
            <v>석우중</v>
          </cell>
          <cell r="F12" t="str">
            <v>46.73</v>
          </cell>
        </row>
        <row r="13">
          <cell r="C13" t="str">
            <v>고준희 김종인 성지윤 주규식</v>
          </cell>
          <cell r="E13" t="str">
            <v>광양백운중</v>
          </cell>
          <cell r="F13" t="str">
            <v>48.18</v>
          </cell>
        </row>
        <row r="14">
          <cell r="C14" t="str">
            <v>김 한 김수하 신광근 노현서</v>
          </cell>
          <cell r="E14" t="str">
            <v>서곶중</v>
          </cell>
          <cell r="F14" t="str">
            <v>48.73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곽근호 이건호 박교범 이영욱</v>
          </cell>
          <cell r="E11" t="str">
            <v>부산토성초</v>
          </cell>
          <cell r="F11" t="str">
            <v>53.51</v>
          </cell>
        </row>
        <row r="12">
          <cell r="C12" t="str">
            <v xml:space="preserve">심준혁 정서진 김동우 김민성 </v>
          </cell>
          <cell r="E12" t="str">
            <v>대구구암초</v>
          </cell>
          <cell r="F12" t="str">
            <v>55.84</v>
          </cell>
        </row>
        <row r="13">
          <cell r="C13" t="str">
            <v>서형우 조필상 강현서 박재형</v>
          </cell>
          <cell r="E13" t="str">
            <v>서울강신초</v>
          </cell>
          <cell r="F13" t="str">
            <v>57.08</v>
          </cell>
        </row>
        <row r="14">
          <cell r="C14" t="str">
            <v>윤종인 김현민 조성찬 신지호</v>
          </cell>
          <cell r="E14" t="str">
            <v>개봉초</v>
          </cell>
          <cell r="F14" t="str">
            <v>58.72</v>
          </cell>
        </row>
        <row r="15">
          <cell r="C15" t="str">
            <v>박대영 신명준 최성원 김연우</v>
          </cell>
          <cell r="E15" t="str">
            <v>인천일신초</v>
          </cell>
          <cell r="F15" t="str">
            <v>1:01.32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구민수 이승윤 김동진 황재형</v>
          </cell>
          <cell r="E11" t="str">
            <v>월배중</v>
          </cell>
          <cell r="F11" t="str">
            <v>3:40.65</v>
          </cell>
        </row>
        <row r="12">
          <cell r="C12" t="str">
            <v xml:space="preserve">김도혁 차민오 손호영 윤준호 </v>
          </cell>
          <cell r="E12" t="str">
            <v>석우중</v>
          </cell>
          <cell r="F12" t="str">
            <v>3:42.10</v>
          </cell>
        </row>
        <row r="13">
          <cell r="C13" t="str">
            <v>박호수 이해인 이정호 안예강</v>
          </cell>
          <cell r="E13" t="str">
            <v>대덕중</v>
          </cell>
          <cell r="F13" t="str">
            <v>3:44.97</v>
          </cell>
        </row>
        <row r="14">
          <cell r="C14" t="str">
            <v>김수하 김 한 신광근 노현서</v>
          </cell>
          <cell r="E14" t="str">
            <v>서곶중</v>
          </cell>
          <cell r="F14" t="str">
            <v>3:50.28</v>
          </cell>
        </row>
        <row r="15">
          <cell r="C15" t="str">
            <v>이예찬 오준석 용현건 전지성</v>
          </cell>
          <cell r="E15" t="str">
            <v>부원중</v>
          </cell>
          <cell r="F15" t="str">
            <v>3:50.89</v>
          </cell>
        </row>
        <row r="16">
          <cell r="C16" t="str">
            <v xml:space="preserve">이영욱 오준서 한지상 박현준 </v>
          </cell>
          <cell r="E16" t="str">
            <v>성보중</v>
          </cell>
          <cell r="F16" t="str">
            <v>3:55.01</v>
          </cell>
        </row>
        <row r="17">
          <cell r="C17" t="str">
            <v>서지운 박태언 김재영 김경운</v>
          </cell>
          <cell r="E17" t="str">
            <v>광주체육중</v>
          </cell>
          <cell r="F17" t="str">
            <v>4:08.84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이현민</v>
          </cell>
          <cell r="E11" t="str">
            <v>신주중</v>
          </cell>
          <cell r="F11" t="str">
            <v>1.81</v>
          </cell>
        </row>
        <row r="12">
          <cell r="C12" t="str">
            <v>김현식</v>
          </cell>
          <cell r="E12" t="str">
            <v>보은중</v>
          </cell>
          <cell r="F12" t="str">
            <v>1.81</v>
          </cell>
        </row>
        <row r="13">
          <cell r="C13" t="str">
            <v>성지윤</v>
          </cell>
          <cell r="E13" t="str">
            <v>광양백운중</v>
          </cell>
          <cell r="F13" t="str">
            <v>1.81</v>
          </cell>
        </row>
        <row r="14">
          <cell r="C14" t="str">
            <v>오명근</v>
          </cell>
          <cell r="E14" t="str">
            <v>삼성중</v>
          </cell>
          <cell r="F14" t="str">
            <v>1.65</v>
          </cell>
        </row>
        <row r="15">
          <cell r="C15" t="str">
            <v>박준의</v>
          </cell>
          <cell r="E15" t="str">
            <v>광주체육중</v>
          </cell>
          <cell r="F15" t="str">
            <v>1.65</v>
          </cell>
        </row>
        <row r="16">
          <cell r="C16" t="str">
            <v>이민석</v>
          </cell>
          <cell r="E16" t="str">
            <v>당하중</v>
          </cell>
          <cell r="F16" t="str">
            <v>1.60공동6위</v>
          </cell>
        </row>
        <row r="17">
          <cell r="C17" t="str">
            <v>김동건</v>
          </cell>
          <cell r="E17" t="str">
            <v>군자중</v>
          </cell>
          <cell r="F17" t="str">
            <v>1.60공동6위</v>
          </cell>
        </row>
        <row r="18">
          <cell r="C18" t="str">
            <v>김지서</v>
          </cell>
          <cell r="E18" t="str">
            <v>광주체육중</v>
          </cell>
          <cell r="F18" t="str">
            <v>1.60</v>
          </cell>
        </row>
      </sheetData>
      <sheetData sheetId="1">
        <row r="11">
          <cell r="C11" t="str">
            <v>곽태곤</v>
          </cell>
          <cell r="E11" t="str">
            <v>전남체육중</v>
          </cell>
          <cell r="F11" t="str">
            <v>3.60</v>
          </cell>
        </row>
        <row r="12">
          <cell r="C12" t="str">
            <v>조성우</v>
          </cell>
          <cell r="E12" t="str">
            <v>부산대신중</v>
          </cell>
          <cell r="F12" t="str">
            <v>3.00</v>
          </cell>
        </row>
        <row r="13">
          <cell r="C13" t="str">
            <v>김무궁</v>
          </cell>
          <cell r="E13" t="str">
            <v>서울체육중</v>
          </cell>
          <cell r="F13" t="str">
            <v>2.80</v>
          </cell>
        </row>
      </sheetData>
      <sheetData sheetId="2">
        <row r="11">
          <cell r="C11" t="str">
            <v>김준서</v>
          </cell>
          <cell r="E11" t="str">
            <v>경북체육중</v>
          </cell>
          <cell r="F11" t="str">
            <v>6.46</v>
          </cell>
          <cell r="G11" t="str">
            <v>0.4</v>
          </cell>
        </row>
        <row r="12">
          <cell r="C12" t="str">
            <v>손홍주</v>
          </cell>
          <cell r="E12" t="str">
            <v>익산어양중</v>
          </cell>
          <cell r="F12" t="str">
            <v>6.28</v>
          </cell>
          <cell r="G12" t="str">
            <v>-2.3</v>
          </cell>
        </row>
        <row r="13">
          <cell r="C13" t="str">
            <v>김종인</v>
          </cell>
          <cell r="E13" t="str">
            <v>광양백운중</v>
          </cell>
          <cell r="F13" t="str">
            <v>6.24</v>
          </cell>
          <cell r="G13" t="str">
            <v>-0.4</v>
          </cell>
        </row>
        <row r="14">
          <cell r="C14" t="str">
            <v>유환희</v>
          </cell>
          <cell r="E14" t="str">
            <v>강원체육중</v>
          </cell>
          <cell r="F14" t="str">
            <v>6.24</v>
          </cell>
          <cell r="G14" t="str">
            <v>-0.3</v>
          </cell>
        </row>
        <row r="15">
          <cell r="C15" t="str">
            <v>구현욱</v>
          </cell>
          <cell r="E15" t="str">
            <v>북삼중</v>
          </cell>
          <cell r="F15" t="str">
            <v>6.08</v>
          </cell>
          <cell r="G15" t="str">
            <v>0.9</v>
          </cell>
        </row>
        <row r="16">
          <cell r="C16" t="str">
            <v>주규식</v>
          </cell>
          <cell r="E16" t="str">
            <v>광양백운중</v>
          </cell>
          <cell r="F16" t="str">
            <v>6.06</v>
          </cell>
          <cell r="G16" t="str">
            <v>-0.2</v>
          </cell>
        </row>
        <row r="17">
          <cell r="C17" t="str">
            <v>김선구</v>
          </cell>
          <cell r="E17" t="str">
            <v>대전구봉중</v>
          </cell>
          <cell r="F17" t="str">
            <v>6.04</v>
          </cell>
          <cell r="G17" t="str">
            <v>-2.0</v>
          </cell>
        </row>
        <row r="18">
          <cell r="C18" t="str">
            <v>남궁준</v>
          </cell>
          <cell r="E18" t="str">
            <v>광주체육중</v>
          </cell>
          <cell r="F18" t="str">
            <v>5.91</v>
          </cell>
          <cell r="G18" t="str">
            <v>-1.2</v>
          </cell>
        </row>
      </sheetData>
      <sheetData sheetId="3">
        <row r="11">
          <cell r="C11" t="str">
            <v>김은교</v>
          </cell>
          <cell r="E11" t="str">
            <v>동방중</v>
          </cell>
          <cell r="F11" t="str">
            <v>13.33</v>
          </cell>
          <cell r="G11" t="str">
            <v>-1.4</v>
          </cell>
        </row>
        <row r="12">
          <cell r="C12" t="str">
            <v>남기준</v>
          </cell>
          <cell r="E12" t="str">
            <v>봉담중</v>
          </cell>
          <cell r="F12" t="str">
            <v>13.09</v>
          </cell>
          <cell r="G12" t="str">
            <v>-0.8</v>
          </cell>
        </row>
        <row r="13">
          <cell r="C13" t="str">
            <v>구현욱</v>
          </cell>
          <cell r="E13" t="str">
            <v>북삼중</v>
          </cell>
          <cell r="F13" t="str">
            <v>13.03</v>
          </cell>
          <cell r="G13">
            <v>-0.4</v>
          </cell>
        </row>
        <row r="14">
          <cell r="C14" t="str">
            <v>김경도</v>
          </cell>
          <cell r="E14" t="str">
            <v>전남체육중</v>
          </cell>
          <cell r="F14" t="str">
            <v>12.77</v>
          </cell>
          <cell r="G14" t="str">
            <v>-0.0</v>
          </cell>
        </row>
        <row r="15">
          <cell r="C15" t="str">
            <v>주규식</v>
          </cell>
          <cell r="E15" t="str">
            <v>광양백운중</v>
          </cell>
          <cell r="F15" t="str">
            <v>12.33</v>
          </cell>
          <cell r="G15" t="str">
            <v>0.1</v>
          </cell>
        </row>
        <row r="16">
          <cell r="C16" t="str">
            <v>김종인</v>
          </cell>
          <cell r="E16" t="str">
            <v>광양백운중</v>
          </cell>
          <cell r="F16" t="str">
            <v>12.31</v>
          </cell>
          <cell r="G16" t="str">
            <v>0.1</v>
          </cell>
        </row>
        <row r="17">
          <cell r="C17" t="str">
            <v>신은상</v>
          </cell>
          <cell r="E17" t="str">
            <v>광주체육중</v>
          </cell>
          <cell r="F17" t="str">
            <v>12.29</v>
          </cell>
          <cell r="G17" t="str">
            <v>0.5</v>
          </cell>
        </row>
        <row r="18">
          <cell r="C18" t="str">
            <v>손홍주</v>
          </cell>
          <cell r="E18" t="str">
            <v>익산어양중</v>
          </cell>
          <cell r="F18" t="str">
            <v>12.26</v>
          </cell>
          <cell r="G18" t="str">
            <v>-2.0</v>
          </cell>
        </row>
      </sheetData>
      <sheetData sheetId="4">
        <row r="11">
          <cell r="C11" t="str">
            <v>박시훈</v>
          </cell>
          <cell r="E11" t="str">
            <v>구미인덕중</v>
          </cell>
          <cell r="F11" t="str">
            <v>19.32 CR</v>
          </cell>
        </row>
        <row r="12">
          <cell r="C12" t="str">
            <v>김탁민</v>
          </cell>
          <cell r="E12" t="str">
            <v>거제중앙중</v>
          </cell>
          <cell r="F12" t="str">
            <v>17.83</v>
          </cell>
        </row>
        <row r="13">
          <cell r="C13" t="str">
            <v>김재훈</v>
          </cell>
          <cell r="E13" t="str">
            <v>비아중</v>
          </cell>
          <cell r="F13" t="str">
            <v>16.56</v>
          </cell>
        </row>
        <row r="14">
          <cell r="C14" t="str">
            <v>원찬우</v>
          </cell>
          <cell r="E14" t="str">
            <v>반곡중</v>
          </cell>
          <cell r="F14" t="str">
            <v>16.26</v>
          </cell>
        </row>
        <row r="15">
          <cell r="C15" t="str">
            <v>차태웅</v>
          </cell>
          <cell r="E15" t="str">
            <v>전남체육중</v>
          </cell>
          <cell r="F15" t="str">
            <v>15.65</v>
          </cell>
        </row>
        <row r="16">
          <cell r="C16" t="str">
            <v>장영민</v>
          </cell>
          <cell r="E16" t="str">
            <v>충주중</v>
          </cell>
          <cell r="F16" t="str">
            <v>15.47</v>
          </cell>
        </row>
        <row r="17">
          <cell r="C17" t="str">
            <v>이현준</v>
          </cell>
          <cell r="E17" t="str">
            <v>거제중앙중</v>
          </cell>
          <cell r="F17" t="str">
            <v>14.94</v>
          </cell>
        </row>
        <row r="18">
          <cell r="C18" t="str">
            <v>정유빈</v>
          </cell>
          <cell r="E18" t="str">
            <v>신한중</v>
          </cell>
          <cell r="F18" t="str">
            <v>14.62</v>
          </cell>
        </row>
      </sheetData>
      <sheetData sheetId="5">
        <row r="11">
          <cell r="C11" t="str">
            <v>최재노</v>
          </cell>
          <cell r="E11" t="str">
            <v>익산지원중</v>
          </cell>
          <cell r="F11" t="str">
            <v>61.97</v>
          </cell>
        </row>
        <row r="12">
          <cell r="C12" t="str">
            <v>박주한</v>
          </cell>
          <cell r="E12" t="str">
            <v>울산중</v>
          </cell>
          <cell r="F12" t="str">
            <v>53.55</v>
          </cell>
        </row>
        <row r="13">
          <cell r="C13" t="str">
            <v>신정환</v>
          </cell>
          <cell r="E13" t="str">
            <v>서울체육중</v>
          </cell>
          <cell r="F13" t="str">
            <v>53.27</v>
          </cell>
        </row>
        <row r="14">
          <cell r="C14" t="str">
            <v>강동현</v>
          </cell>
          <cell r="E14" t="str">
            <v>비아중</v>
          </cell>
          <cell r="F14" t="str">
            <v>49.25</v>
          </cell>
        </row>
        <row r="15">
          <cell r="C15" t="str">
            <v>천재경</v>
          </cell>
          <cell r="E15" t="str">
            <v>천안오성중</v>
          </cell>
          <cell r="F15" t="str">
            <v>47.39</v>
          </cell>
        </row>
        <row r="16">
          <cell r="C16" t="str">
            <v>오현수</v>
          </cell>
          <cell r="E16" t="str">
            <v>대흥중</v>
          </cell>
          <cell r="F16" t="str">
            <v>46.59</v>
          </cell>
        </row>
        <row r="17">
          <cell r="C17" t="str">
            <v>임형준</v>
          </cell>
          <cell r="E17" t="str">
            <v>점촌중</v>
          </cell>
          <cell r="F17" t="str">
            <v>44.89</v>
          </cell>
        </row>
        <row r="18">
          <cell r="C18" t="str">
            <v>이병욱</v>
          </cell>
          <cell r="E18" t="str">
            <v>대전체육중</v>
          </cell>
          <cell r="F18" t="str">
            <v>42.83</v>
          </cell>
        </row>
      </sheetData>
      <sheetData sheetId="6">
        <row r="11">
          <cell r="C11" t="str">
            <v>최재노</v>
          </cell>
          <cell r="E11" t="str">
            <v>익산지원중</v>
          </cell>
          <cell r="F11" t="str">
            <v>59.00</v>
          </cell>
        </row>
        <row r="12">
          <cell r="C12" t="str">
            <v>김재훈</v>
          </cell>
          <cell r="E12" t="str">
            <v>비아중</v>
          </cell>
          <cell r="F12" t="str">
            <v>57.77</v>
          </cell>
        </row>
        <row r="13">
          <cell r="C13" t="str">
            <v>김재원</v>
          </cell>
          <cell r="E13" t="str">
            <v>서울체육중</v>
          </cell>
          <cell r="F13" t="str">
            <v>55.10</v>
          </cell>
        </row>
        <row r="14">
          <cell r="C14" t="str">
            <v>엄재민</v>
          </cell>
          <cell r="E14" t="str">
            <v>당하중</v>
          </cell>
          <cell r="F14" t="str">
            <v>54.93</v>
          </cell>
        </row>
        <row r="15">
          <cell r="C15" t="str">
            <v>김종민</v>
          </cell>
          <cell r="E15" t="str">
            <v>천안오성중</v>
          </cell>
          <cell r="F15" t="str">
            <v>52.29</v>
          </cell>
        </row>
        <row r="16">
          <cell r="C16" t="str">
            <v>허규만</v>
          </cell>
          <cell r="E16" t="str">
            <v>천안오성중</v>
          </cell>
          <cell r="F16" t="str">
            <v>52.28</v>
          </cell>
        </row>
        <row r="17">
          <cell r="C17" t="str">
            <v>오준석</v>
          </cell>
          <cell r="E17" t="str">
            <v>조치원중</v>
          </cell>
          <cell r="F17" t="str">
            <v>50.25</v>
          </cell>
        </row>
        <row r="18">
          <cell r="C18" t="str">
            <v>윤지석</v>
          </cell>
          <cell r="E18" t="str">
            <v>조치원중</v>
          </cell>
          <cell r="F18" t="str">
            <v>49.43</v>
          </cell>
        </row>
      </sheetData>
      <sheetData sheetId="7">
        <row r="11">
          <cell r="C11" t="str">
            <v>김승찬</v>
          </cell>
          <cell r="E11" t="str">
            <v>대전체육중</v>
          </cell>
          <cell r="F11" t="str">
            <v>3,148점 CR</v>
          </cell>
        </row>
        <row r="12">
          <cell r="C12" t="str">
            <v>윤인재</v>
          </cell>
          <cell r="E12" t="str">
            <v>울산중</v>
          </cell>
          <cell r="F12" t="str">
            <v>3,088점 CR</v>
          </cell>
        </row>
        <row r="13">
          <cell r="C13" t="str">
            <v>서하운</v>
          </cell>
          <cell r="E13" t="str">
            <v>동방중</v>
          </cell>
          <cell r="F13" t="str">
            <v>2,951점 CR</v>
          </cell>
        </row>
        <row r="14">
          <cell r="C14" t="str">
            <v>안현준</v>
          </cell>
          <cell r="E14" t="str">
            <v>상주중</v>
          </cell>
          <cell r="F14" t="str">
            <v>2,730점</v>
          </cell>
        </row>
        <row r="15">
          <cell r="C15" t="str">
            <v>노준명</v>
          </cell>
          <cell r="E15" t="str">
            <v>대전구봉중</v>
          </cell>
          <cell r="F15" t="str">
            <v>2,458점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2.0</v>
          </cell>
        </row>
        <row r="11">
          <cell r="C11" t="str">
            <v>이은빈</v>
          </cell>
          <cell r="E11" t="str">
            <v>전남체육중</v>
          </cell>
          <cell r="F11" t="str">
            <v>12.11</v>
          </cell>
        </row>
        <row r="12">
          <cell r="C12" t="str">
            <v>오소희</v>
          </cell>
          <cell r="E12" t="str">
            <v>인화여자중</v>
          </cell>
          <cell r="F12" t="str">
            <v>12.44</v>
          </cell>
        </row>
        <row r="13">
          <cell r="C13" t="str">
            <v>전서영</v>
          </cell>
          <cell r="E13" t="str">
            <v>경명여자중</v>
          </cell>
          <cell r="F13" t="str">
            <v>12.69</v>
          </cell>
        </row>
        <row r="14">
          <cell r="C14" t="str">
            <v>이다원</v>
          </cell>
          <cell r="E14" t="str">
            <v>광양백운중</v>
          </cell>
          <cell r="F14" t="str">
            <v>12.76</v>
          </cell>
        </row>
        <row r="15">
          <cell r="C15" t="str">
            <v>황세정</v>
          </cell>
          <cell r="E15" t="str">
            <v>철산중</v>
          </cell>
          <cell r="F15" t="str">
            <v>12.76</v>
          </cell>
        </row>
        <row r="16">
          <cell r="C16" t="str">
            <v>박지영</v>
          </cell>
          <cell r="E16" t="str">
            <v>장산중</v>
          </cell>
          <cell r="F16" t="str">
            <v>12.87</v>
          </cell>
        </row>
        <row r="17">
          <cell r="C17" t="str">
            <v>김아진</v>
          </cell>
          <cell r="E17" t="str">
            <v>관양중</v>
          </cell>
          <cell r="F17" t="str">
            <v>12.94</v>
          </cell>
        </row>
        <row r="18">
          <cell r="C18" t="str">
            <v>허승채</v>
          </cell>
          <cell r="E18" t="str">
            <v>인화여자중</v>
          </cell>
          <cell r="F18" t="str">
            <v>12.95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0.1</v>
          </cell>
        </row>
        <row r="11">
          <cell r="C11" t="str">
            <v>이은빈</v>
          </cell>
          <cell r="E11" t="str">
            <v>전남체육중</v>
          </cell>
          <cell r="F11" t="str">
            <v>25.50</v>
          </cell>
        </row>
        <row r="12">
          <cell r="C12" t="str">
            <v>배윤진</v>
          </cell>
          <cell r="E12" t="str">
            <v>부원여자중</v>
          </cell>
          <cell r="F12" t="str">
            <v>25.59</v>
          </cell>
        </row>
        <row r="13">
          <cell r="C13" t="str">
            <v>오소희</v>
          </cell>
          <cell r="E13" t="str">
            <v>인화여자중</v>
          </cell>
          <cell r="F13" t="str">
            <v>26.17</v>
          </cell>
        </row>
        <row r="14">
          <cell r="C14" t="str">
            <v>김아진</v>
          </cell>
          <cell r="E14" t="str">
            <v>관양중</v>
          </cell>
          <cell r="F14" t="str">
            <v>26.99</v>
          </cell>
        </row>
        <row r="15">
          <cell r="C15" t="str">
            <v>황세정</v>
          </cell>
          <cell r="E15" t="str">
            <v>철산중</v>
          </cell>
          <cell r="F15" t="str">
            <v>26.99</v>
          </cell>
        </row>
        <row r="16">
          <cell r="C16" t="str">
            <v>민소윤</v>
          </cell>
          <cell r="E16" t="str">
            <v>거제중앙중</v>
          </cell>
          <cell r="F16" t="str">
            <v>27.23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여슬아</v>
          </cell>
          <cell r="E11" t="str">
            <v>송운중</v>
          </cell>
          <cell r="F11" t="str">
            <v>59.58</v>
          </cell>
        </row>
        <row r="12">
          <cell r="C12" t="str">
            <v>최지선</v>
          </cell>
          <cell r="E12" t="str">
            <v>전남체육중</v>
          </cell>
          <cell r="F12" t="str">
            <v>1:00.39</v>
          </cell>
        </row>
        <row r="13">
          <cell r="C13" t="str">
            <v>손한송</v>
          </cell>
          <cell r="E13" t="str">
            <v>합천여자중</v>
          </cell>
          <cell r="F13" t="str">
            <v>1:01.01</v>
          </cell>
        </row>
        <row r="14">
          <cell r="C14" t="str">
            <v>이민경</v>
          </cell>
          <cell r="E14" t="str">
            <v>송운중</v>
          </cell>
          <cell r="F14" t="str">
            <v>1:01.21</v>
          </cell>
        </row>
        <row r="15">
          <cell r="C15" t="str">
            <v>윤예은</v>
          </cell>
          <cell r="E15" t="str">
            <v>경기경안중</v>
          </cell>
          <cell r="F15" t="str">
            <v>1:03.63</v>
          </cell>
        </row>
        <row r="16">
          <cell r="C16" t="str">
            <v>박다혜</v>
          </cell>
          <cell r="E16" t="str">
            <v>충북영동중</v>
          </cell>
          <cell r="F16" t="str">
            <v>1:04.13</v>
          </cell>
        </row>
        <row r="17">
          <cell r="C17" t="str">
            <v>황채원</v>
          </cell>
          <cell r="E17" t="str">
            <v>월배중</v>
          </cell>
          <cell r="F17" t="str">
            <v>1:05.22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심정순</v>
          </cell>
          <cell r="E11" t="str">
            <v>경북성남여자중</v>
          </cell>
          <cell r="F11" t="str">
            <v>2:19.76</v>
          </cell>
        </row>
        <row r="12">
          <cell r="C12" t="str">
            <v>송다원</v>
          </cell>
          <cell r="E12" t="str">
            <v>경북성남여자중</v>
          </cell>
          <cell r="F12" t="str">
            <v>2:20.54</v>
          </cell>
        </row>
        <row r="13">
          <cell r="C13" t="str">
            <v>박혜민</v>
          </cell>
          <cell r="E13" t="str">
            <v>경북체육중</v>
          </cell>
          <cell r="F13" t="str">
            <v>2:26.36</v>
          </cell>
        </row>
        <row r="14">
          <cell r="C14" t="str">
            <v>송현서</v>
          </cell>
          <cell r="E14" t="str">
            <v>대구체육중</v>
          </cell>
          <cell r="F14" t="str">
            <v>2:30.06</v>
          </cell>
        </row>
        <row r="15">
          <cell r="C15" t="str">
            <v>장밀아</v>
          </cell>
          <cell r="E15" t="str">
            <v>전남체육중</v>
          </cell>
          <cell r="F15" t="str">
            <v>2:30.43</v>
          </cell>
        </row>
        <row r="16">
          <cell r="C16" t="str">
            <v>김민정</v>
          </cell>
          <cell r="E16" t="str">
            <v>천안오성중</v>
          </cell>
          <cell r="F16" t="str">
            <v>2:32.52</v>
          </cell>
        </row>
        <row r="17">
          <cell r="C17" t="str">
            <v>이한별</v>
          </cell>
          <cell r="E17" t="str">
            <v>신정여자중</v>
          </cell>
          <cell r="F17" t="str">
            <v>2:38.82</v>
          </cell>
        </row>
        <row r="18">
          <cell r="C18" t="str">
            <v>강민서</v>
          </cell>
          <cell r="E18" t="str">
            <v>옥천여자중</v>
          </cell>
          <cell r="F18" t="str">
            <v>2:41.70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심정순</v>
          </cell>
          <cell r="E11" t="str">
            <v>경북성남여자중</v>
          </cell>
          <cell r="F11" t="str">
            <v>4:43.27</v>
          </cell>
        </row>
        <row r="12">
          <cell r="C12" t="str">
            <v>김은선</v>
          </cell>
          <cell r="E12" t="str">
            <v>경북성남여자중</v>
          </cell>
          <cell r="F12" t="str">
            <v>4:43.55</v>
          </cell>
        </row>
        <row r="13">
          <cell r="C13" t="str">
            <v>신예진</v>
          </cell>
          <cell r="E13" t="str">
            <v>신정여자중</v>
          </cell>
          <cell r="F13" t="str">
            <v>4:44.09</v>
          </cell>
        </row>
        <row r="14">
          <cell r="C14" t="str">
            <v>안희연</v>
          </cell>
          <cell r="E14" t="str">
            <v>경북성남여자중</v>
          </cell>
          <cell r="F14" t="str">
            <v>4:45.12</v>
          </cell>
        </row>
        <row r="15">
          <cell r="C15" t="str">
            <v>박혜민</v>
          </cell>
          <cell r="E15" t="str">
            <v>경북체육중</v>
          </cell>
          <cell r="F15" t="str">
            <v>4:55.35</v>
          </cell>
        </row>
        <row r="16">
          <cell r="C16" t="str">
            <v>이지연</v>
          </cell>
          <cell r="E16" t="str">
            <v>충주여자중</v>
          </cell>
          <cell r="F16" t="str">
            <v>4:58.54</v>
          </cell>
        </row>
        <row r="17">
          <cell r="C17" t="str">
            <v>장밀아</v>
          </cell>
          <cell r="E17" t="str">
            <v>전남체육중</v>
          </cell>
          <cell r="F17" t="str">
            <v>5:04.28</v>
          </cell>
        </row>
        <row r="18">
          <cell r="C18" t="str">
            <v>이한별</v>
          </cell>
          <cell r="E18" t="str">
            <v>신정여자중</v>
          </cell>
          <cell r="F18" t="str">
            <v>5:04.74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신예진</v>
          </cell>
          <cell r="E11" t="str">
            <v>신정여자중</v>
          </cell>
          <cell r="F11" t="str">
            <v>10:12.08</v>
          </cell>
        </row>
        <row r="12">
          <cell r="C12" t="str">
            <v>안희연</v>
          </cell>
          <cell r="E12" t="str">
            <v>경북성남여자중</v>
          </cell>
          <cell r="F12" t="str">
            <v>10:28.27</v>
          </cell>
        </row>
        <row r="13">
          <cell r="C13" t="str">
            <v>이지연</v>
          </cell>
          <cell r="E13" t="str">
            <v>충주여자중</v>
          </cell>
          <cell r="F13" t="str">
            <v>10:50.02</v>
          </cell>
        </row>
        <row r="14">
          <cell r="C14" t="str">
            <v>김나경</v>
          </cell>
          <cell r="E14" t="str">
            <v>성보중</v>
          </cell>
          <cell r="F14" t="str">
            <v>11:00.36</v>
          </cell>
        </row>
        <row r="15">
          <cell r="C15" t="str">
            <v>이채린</v>
          </cell>
          <cell r="E15" t="str">
            <v>신정여자중</v>
          </cell>
          <cell r="F15" t="str">
            <v>11:04.74</v>
          </cell>
        </row>
        <row r="16">
          <cell r="C16" t="str">
            <v>추윤아</v>
          </cell>
          <cell r="E16" t="str">
            <v>가좌여자중</v>
          </cell>
          <cell r="F16" t="str">
            <v>11:09.59</v>
          </cell>
        </row>
        <row r="17">
          <cell r="C17" t="str">
            <v>홍지승</v>
          </cell>
          <cell r="E17" t="str">
            <v>천안오성중</v>
          </cell>
          <cell r="F17" t="str">
            <v>11:15.33</v>
          </cell>
        </row>
        <row r="18">
          <cell r="C18" t="str">
            <v>양소은</v>
          </cell>
          <cell r="E18" t="str">
            <v>김천한일여자중</v>
          </cell>
          <cell r="F18" t="str">
            <v>11:39.50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-0.6</v>
          </cell>
        </row>
        <row r="11">
          <cell r="C11" t="str">
            <v>허승채</v>
          </cell>
          <cell r="E11" t="str">
            <v>인화여자중</v>
          </cell>
          <cell r="F11" t="str">
            <v>16.04</v>
          </cell>
        </row>
        <row r="12">
          <cell r="C12" t="str">
            <v>김가은</v>
          </cell>
          <cell r="E12" t="str">
            <v>신성여자중</v>
          </cell>
          <cell r="F12" t="str">
            <v>16.10</v>
          </cell>
        </row>
        <row r="13">
          <cell r="C13" t="str">
            <v>황유림</v>
          </cell>
          <cell r="E13" t="str">
            <v>상주여자중</v>
          </cell>
          <cell r="F13" t="str">
            <v>16.26</v>
          </cell>
        </row>
        <row r="14">
          <cell r="C14" t="str">
            <v>이윤지</v>
          </cell>
          <cell r="E14" t="str">
            <v>대전체육중</v>
          </cell>
          <cell r="F14" t="str">
            <v>16.27</v>
          </cell>
        </row>
        <row r="15">
          <cell r="C15" t="str">
            <v>박태경</v>
          </cell>
          <cell r="E15" t="str">
            <v>전남체육중</v>
          </cell>
          <cell r="F15" t="str">
            <v>16.49</v>
          </cell>
        </row>
        <row r="16">
          <cell r="C16" t="str">
            <v>최윤채</v>
          </cell>
          <cell r="E16" t="str">
            <v>북삼중</v>
          </cell>
          <cell r="F16" t="str">
            <v>16.91</v>
          </cell>
        </row>
        <row r="17">
          <cell r="C17" t="str">
            <v>박지영</v>
          </cell>
          <cell r="E17" t="str">
            <v>장산중</v>
          </cell>
          <cell r="F17" t="str">
            <v>16.94</v>
          </cell>
        </row>
        <row r="18">
          <cell r="C18" t="str">
            <v>최지연</v>
          </cell>
          <cell r="E18" t="str">
            <v>거제중앙중</v>
          </cell>
          <cell r="F18" t="str">
            <v>17.99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신소영</v>
          </cell>
          <cell r="E11" t="str">
            <v>철산중</v>
          </cell>
          <cell r="F11" t="str">
            <v>15:29.68</v>
          </cell>
        </row>
        <row r="12">
          <cell r="C12" t="str">
            <v>임예린</v>
          </cell>
          <cell r="E12" t="str">
            <v>공주여자중</v>
          </cell>
          <cell r="F12" t="str">
            <v>15:39.94</v>
          </cell>
        </row>
        <row r="13">
          <cell r="C13" t="str">
            <v>이예서</v>
          </cell>
          <cell r="E13" t="str">
            <v>서산여자중</v>
          </cell>
          <cell r="F13" t="str">
            <v>15:54.82</v>
          </cell>
        </row>
        <row r="14">
          <cell r="C14" t="str">
            <v>장지윤</v>
          </cell>
          <cell r="E14" t="str">
            <v>대소중</v>
          </cell>
          <cell r="F14" t="str">
            <v>16:35.86</v>
          </cell>
        </row>
        <row r="15">
          <cell r="C15" t="str">
            <v>신채희</v>
          </cell>
          <cell r="E15" t="str">
            <v>조치원중</v>
          </cell>
          <cell r="F15" t="str">
            <v>18:27.14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0.6</v>
          </cell>
        </row>
        <row r="11">
          <cell r="C11" t="str">
            <v>이은서</v>
          </cell>
          <cell r="E11" t="str">
            <v>경남진해동부초</v>
          </cell>
          <cell r="F11" t="str">
            <v>11.76</v>
          </cell>
        </row>
        <row r="12">
          <cell r="C12" t="str">
            <v>김하진</v>
          </cell>
          <cell r="E12" t="str">
            <v>신어초</v>
          </cell>
          <cell r="F12" t="str">
            <v>12.68</v>
          </cell>
        </row>
        <row r="13">
          <cell r="C13" t="str">
            <v>진가희</v>
          </cell>
          <cell r="E13" t="str">
            <v>인천일신초</v>
          </cell>
          <cell r="F13" t="str">
            <v>12.77</v>
          </cell>
        </row>
        <row r="14">
          <cell r="C14" t="str">
            <v>박은솔</v>
          </cell>
          <cell r="E14" t="str">
            <v>홍성초</v>
          </cell>
          <cell r="F14" t="str">
            <v>12.81</v>
          </cell>
        </row>
        <row r="15">
          <cell r="C15" t="str">
            <v>유다예</v>
          </cell>
          <cell r="E15" t="str">
            <v>홍성초</v>
          </cell>
          <cell r="F15" t="str">
            <v>13.03</v>
          </cell>
        </row>
        <row r="16">
          <cell r="C16" t="str">
            <v>이지우</v>
          </cell>
          <cell r="E16" t="str">
            <v>울산남외초</v>
          </cell>
          <cell r="F16" t="str">
            <v>13.05</v>
          </cell>
        </row>
        <row r="17">
          <cell r="C17" t="str">
            <v>윤현서</v>
          </cell>
          <cell r="E17" t="str">
            <v>충남서정초</v>
          </cell>
          <cell r="F17" t="str">
            <v>13.29</v>
          </cell>
        </row>
        <row r="18">
          <cell r="C18" t="str">
            <v>박지은</v>
          </cell>
          <cell r="E18" t="str">
            <v>경기금정초</v>
          </cell>
          <cell r="F18" t="str">
            <v>13.36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김유림 송해빈 박태경 이은빈</v>
          </cell>
          <cell r="E11" t="str">
            <v>전남체육중</v>
          </cell>
          <cell r="F11" t="str">
            <v>51.36</v>
          </cell>
        </row>
        <row r="12">
          <cell r="C12" t="str">
            <v>신규리 허승채 오소희 오미화</v>
          </cell>
          <cell r="E12" t="str">
            <v>인화여자중</v>
          </cell>
          <cell r="F12" t="str">
            <v>52.37</v>
          </cell>
        </row>
        <row r="13">
          <cell r="C13" t="str">
            <v>배채은 최윤채 조은서 김수지</v>
          </cell>
          <cell r="E13" t="str">
            <v>북삼중</v>
          </cell>
          <cell r="F13" t="str">
            <v>54.13</v>
          </cell>
        </row>
        <row r="14">
          <cell r="C14" t="str">
            <v xml:space="preserve">문서연 최혜지 신다연 배윤진 </v>
          </cell>
          <cell r="E14" t="str">
            <v>부원여자중</v>
          </cell>
          <cell r="F14" t="str">
            <v>54.43</v>
          </cell>
        </row>
        <row r="15">
          <cell r="C15" t="str">
            <v>신소영 남재은 박지빈 황세정</v>
          </cell>
          <cell r="E15" t="str">
            <v>철산중</v>
          </cell>
          <cell r="F15" t="str">
            <v>55.34</v>
          </cell>
        </row>
        <row r="16">
          <cell r="C16" t="str">
            <v>이지현 김나현 이수림 양다희</v>
          </cell>
          <cell r="E16" t="str">
            <v>구월여자중</v>
          </cell>
          <cell r="F16" t="str">
            <v>56.13</v>
          </cell>
        </row>
        <row r="17">
          <cell r="C17" t="str">
            <v>이채린 신예진 이한별 안채진</v>
          </cell>
          <cell r="E17" t="str">
            <v>신정여자중</v>
          </cell>
          <cell r="F17" t="str">
            <v>56.71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이채린 안채진 이한별 신예진</v>
          </cell>
          <cell r="E11" t="str">
            <v>신정여자중</v>
          </cell>
          <cell r="F11" t="str">
            <v>4:20.01</v>
          </cell>
        </row>
        <row r="12">
          <cell r="C12" t="str">
            <v>허승채 오소희 신규리 오미랑</v>
          </cell>
          <cell r="E12" t="str">
            <v>인화여자중</v>
          </cell>
          <cell r="F12" t="str">
            <v>4:21.93</v>
          </cell>
        </row>
        <row r="13">
          <cell r="C13" t="str">
            <v>김채아 윤예은 이소연 정선우</v>
          </cell>
          <cell r="E13" t="str">
            <v>경기경안중</v>
          </cell>
          <cell r="F13" t="str">
            <v>4:29.71</v>
          </cell>
        </row>
        <row r="14">
          <cell r="C14" t="str">
            <v>신소영 남재은 박지빈 황세정</v>
          </cell>
          <cell r="E14" t="str">
            <v>철산중</v>
          </cell>
          <cell r="F14" t="str">
            <v>4:31.60</v>
          </cell>
        </row>
        <row r="15">
          <cell r="C15" t="str">
            <v>김희원 정소윤 서여주 염행운</v>
          </cell>
          <cell r="E15" t="str">
            <v>광주체육중</v>
          </cell>
          <cell r="F15" t="str">
            <v>4:35.78</v>
          </cell>
        </row>
        <row r="16">
          <cell r="C16" t="str">
            <v>권 민 오새아 김나경 김주하</v>
          </cell>
          <cell r="E16" t="str">
            <v>성보중</v>
          </cell>
          <cell r="F16" t="str">
            <v>4:37.88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김연우</v>
          </cell>
          <cell r="E11" t="str">
            <v>대구체육중</v>
          </cell>
          <cell r="F11" t="str">
            <v>1.60</v>
          </cell>
        </row>
        <row r="12">
          <cell r="C12" t="str">
            <v>박하은</v>
          </cell>
          <cell r="E12" t="str">
            <v>가좌여자중</v>
          </cell>
          <cell r="F12" t="str">
            <v>1.60</v>
          </cell>
        </row>
        <row r="13">
          <cell r="C13" t="str">
            <v>임사랑</v>
          </cell>
          <cell r="E13" t="str">
            <v>전라중</v>
          </cell>
          <cell r="F13" t="str">
            <v>1.55</v>
          </cell>
        </row>
        <row r="14">
          <cell r="C14" t="str">
            <v>김지민</v>
          </cell>
          <cell r="E14" t="str">
            <v>신주중</v>
          </cell>
          <cell r="F14" t="str">
            <v>1.55</v>
          </cell>
        </row>
        <row r="15">
          <cell r="C15" t="str">
            <v>유민주</v>
          </cell>
          <cell r="E15" t="str">
            <v>자유중</v>
          </cell>
          <cell r="F15" t="str">
            <v>1.50</v>
          </cell>
        </row>
        <row r="16">
          <cell r="C16" t="str">
            <v>서예은</v>
          </cell>
          <cell r="E16" t="str">
            <v>전남체육중</v>
          </cell>
          <cell r="F16" t="str">
            <v>1.50</v>
          </cell>
        </row>
        <row r="17">
          <cell r="C17" t="str">
            <v>이다예</v>
          </cell>
          <cell r="F17" t="str">
            <v>1.45공동7위</v>
          </cell>
        </row>
        <row r="18">
          <cell r="C18" t="str">
            <v>고은정</v>
          </cell>
          <cell r="E18" t="str">
            <v>광주체육중</v>
          </cell>
          <cell r="F18" t="str">
            <v>1.45공동7위</v>
          </cell>
        </row>
      </sheetData>
      <sheetData sheetId="1" refreshError="1"/>
      <sheetData sheetId="2">
        <row r="11">
          <cell r="C11" t="str">
            <v>강서영</v>
          </cell>
          <cell r="E11" t="str">
            <v>익산어양중</v>
          </cell>
          <cell r="F11" t="str">
            <v>5.48</v>
          </cell>
          <cell r="G11" t="str">
            <v>1.5</v>
          </cell>
        </row>
        <row r="12">
          <cell r="C12" t="str">
            <v>안나겸</v>
          </cell>
          <cell r="E12" t="str">
            <v>대흥중</v>
          </cell>
          <cell r="F12" t="str">
            <v>5.19</v>
          </cell>
          <cell r="G12" t="str">
            <v>0.9</v>
          </cell>
        </row>
        <row r="13">
          <cell r="C13" t="str">
            <v>김나영</v>
          </cell>
          <cell r="E13" t="str">
            <v>가좌여자중</v>
          </cell>
          <cell r="F13" t="str">
            <v>5.05</v>
          </cell>
          <cell r="G13" t="str">
            <v>1.4</v>
          </cell>
        </row>
        <row r="14">
          <cell r="C14" t="str">
            <v>송해빈</v>
          </cell>
          <cell r="E14" t="str">
            <v>전남체육중</v>
          </cell>
          <cell r="F14" t="str">
            <v>5.02</v>
          </cell>
          <cell r="G14" t="str">
            <v>0.9</v>
          </cell>
        </row>
        <row r="15">
          <cell r="C15" t="str">
            <v>진효우</v>
          </cell>
          <cell r="E15" t="str">
            <v>경수중</v>
          </cell>
          <cell r="F15" t="str">
            <v>5.00</v>
          </cell>
          <cell r="G15" t="str">
            <v>0.7</v>
          </cell>
        </row>
        <row r="16">
          <cell r="C16" t="str">
            <v>최지현</v>
          </cell>
          <cell r="E16" t="str">
            <v>상주여자중</v>
          </cell>
          <cell r="F16" t="str">
            <v>4.84</v>
          </cell>
          <cell r="G16" t="str">
            <v>1.3</v>
          </cell>
        </row>
        <row r="17">
          <cell r="C17" t="str">
            <v>전시연</v>
          </cell>
          <cell r="E17" t="str">
            <v>대흥중</v>
          </cell>
          <cell r="F17" t="str">
            <v>4.83</v>
          </cell>
          <cell r="G17" t="str">
            <v>0.9</v>
          </cell>
        </row>
        <row r="18">
          <cell r="C18" t="str">
            <v>신소민</v>
          </cell>
          <cell r="E18" t="str">
            <v>가평중</v>
          </cell>
          <cell r="F18" t="str">
            <v>4.72</v>
          </cell>
          <cell r="G18" t="str">
            <v>-1.6</v>
          </cell>
        </row>
      </sheetData>
      <sheetData sheetId="3">
        <row r="11">
          <cell r="C11" t="str">
            <v>송해빈</v>
          </cell>
          <cell r="E11" t="str">
            <v>전남체육중</v>
          </cell>
          <cell r="F11" t="str">
            <v>10.99</v>
          </cell>
          <cell r="G11" t="str">
            <v>1.1</v>
          </cell>
        </row>
        <row r="12">
          <cell r="C12" t="str">
            <v>김나영</v>
          </cell>
          <cell r="E12" t="str">
            <v>가좌여자중</v>
          </cell>
          <cell r="F12" t="str">
            <v>10.78</v>
          </cell>
          <cell r="G12" t="str">
            <v>0.6</v>
          </cell>
        </row>
        <row r="13">
          <cell r="C13" t="str">
            <v>최지현</v>
          </cell>
          <cell r="E13" t="str">
            <v>상주여자중</v>
          </cell>
          <cell r="F13" t="str">
            <v>10.67</v>
          </cell>
          <cell r="G13" t="str">
            <v>-1.1</v>
          </cell>
        </row>
        <row r="14">
          <cell r="C14" t="str">
            <v>진효우</v>
          </cell>
          <cell r="E14" t="str">
            <v>경수중</v>
          </cell>
          <cell r="F14" t="str">
            <v>10.53</v>
          </cell>
          <cell r="G14" t="str">
            <v>1.0</v>
          </cell>
        </row>
        <row r="15">
          <cell r="C15" t="str">
            <v>김정인</v>
          </cell>
          <cell r="E15" t="str">
            <v>가평중</v>
          </cell>
          <cell r="F15" t="str">
            <v>10.41</v>
          </cell>
          <cell r="G15" t="str">
            <v>0.2</v>
          </cell>
        </row>
        <row r="16">
          <cell r="C16" t="str">
            <v>최연서</v>
          </cell>
          <cell r="E16" t="str">
            <v>전라중</v>
          </cell>
          <cell r="F16" t="str">
            <v>10.18</v>
          </cell>
          <cell r="G16" t="str">
            <v>0.1</v>
          </cell>
        </row>
        <row r="17">
          <cell r="C17" t="str">
            <v>장지은</v>
          </cell>
          <cell r="E17" t="str">
            <v>시흥중</v>
          </cell>
          <cell r="F17" t="str">
            <v>9.93</v>
          </cell>
          <cell r="G17" t="str">
            <v>0.4</v>
          </cell>
        </row>
        <row r="18">
          <cell r="C18" t="str">
            <v>조은서</v>
          </cell>
          <cell r="E18" t="str">
            <v>북삼중</v>
          </cell>
          <cell r="F18" t="str">
            <v>9.80</v>
          </cell>
          <cell r="G18" t="str">
            <v>-2.7</v>
          </cell>
        </row>
      </sheetData>
      <sheetData sheetId="4">
        <row r="11">
          <cell r="C11" t="str">
            <v>이혜민</v>
          </cell>
          <cell r="E11" t="str">
            <v>경북체육중</v>
          </cell>
          <cell r="F11" t="str">
            <v>14.62</v>
          </cell>
        </row>
        <row r="12">
          <cell r="C12" t="str">
            <v>배수민</v>
          </cell>
          <cell r="E12" t="str">
            <v>형곡중</v>
          </cell>
          <cell r="F12" t="str">
            <v>12.18</v>
          </cell>
        </row>
        <row r="13">
          <cell r="C13" t="str">
            <v>조시연</v>
          </cell>
          <cell r="E13" t="str">
            <v>묵호중</v>
          </cell>
          <cell r="F13" t="str">
            <v>11.96</v>
          </cell>
        </row>
        <row r="14">
          <cell r="C14" t="str">
            <v>고효은</v>
          </cell>
          <cell r="E14" t="str">
            <v>인동중</v>
          </cell>
          <cell r="F14" t="str">
            <v>11.69</v>
          </cell>
        </row>
        <row r="15">
          <cell r="C15" t="str">
            <v>이금비</v>
          </cell>
          <cell r="E15" t="str">
            <v>신성여자중</v>
          </cell>
          <cell r="F15" t="str">
            <v>11.65</v>
          </cell>
        </row>
        <row r="16">
          <cell r="C16" t="str">
            <v>문혜솔</v>
          </cell>
          <cell r="E16" t="str">
            <v>전남체육중</v>
          </cell>
          <cell r="F16" t="str">
            <v>11.58</v>
          </cell>
        </row>
        <row r="17">
          <cell r="C17" t="str">
            <v>박수연</v>
          </cell>
          <cell r="E17" t="str">
            <v>군자중</v>
          </cell>
          <cell r="F17" t="str">
            <v>9.99</v>
          </cell>
        </row>
        <row r="18">
          <cell r="C18" t="str">
            <v>양채민</v>
          </cell>
          <cell r="E18" t="str">
            <v>전라중</v>
          </cell>
          <cell r="F18" t="str">
            <v>9.97</v>
          </cell>
        </row>
      </sheetData>
      <sheetData sheetId="5">
        <row r="11">
          <cell r="C11" t="str">
            <v>진수향</v>
          </cell>
          <cell r="E11" t="str">
            <v>남원중</v>
          </cell>
          <cell r="F11" t="str">
            <v>38.35</v>
          </cell>
        </row>
        <row r="12">
          <cell r="C12" t="str">
            <v>이혜민</v>
          </cell>
          <cell r="E12" t="str">
            <v>경북체육중</v>
          </cell>
          <cell r="F12" t="str">
            <v>36.73</v>
          </cell>
        </row>
        <row r="13">
          <cell r="C13" t="str">
            <v>이다은</v>
          </cell>
          <cell r="E13" t="str">
            <v>충남백제중</v>
          </cell>
          <cell r="F13" t="str">
            <v>33.49</v>
          </cell>
        </row>
        <row r="14">
          <cell r="C14" t="str">
            <v>박지은</v>
          </cell>
          <cell r="E14" t="str">
            <v>충주여자중</v>
          </cell>
          <cell r="F14" t="str">
            <v>28.07</v>
          </cell>
        </row>
        <row r="15">
          <cell r="C15" t="str">
            <v>김나현</v>
          </cell>
          <cell r="E15" t="str">
            <v>익산지원중</v>
          </cell>
          <cell r="F15" t="str">
            <v>27.64</v>
          </cell>
        </row>
        <row r="16">
          <cell r="C16" t="str">
            <v>박소은</v>
          </cell>
          <cell r="E16" t="str">
            <v>원주여자중</v>
          </cell>
          <cell r="F16" t="str">
            <v>24.74</v>
          </cell>
        </row>
        <row r="17">
          <cell r="C17" t="str">
            <v>정현지</v>
          </cell>
          <cell r="E17" t="str">
            <v>비아중</v>
          </cell>
          <cell r="F17" t="str">
            <v>22.11</v>
          </cell>
        </row>
        <row r="18">
          <cell r="C18" t="str">
            <v>김도연</v>
          </cell>
          <cell r="E18" t="str">
            <v>서생중</v>
          </cell>
          <cell r="F18" t="str">
            <v>21.94</v>
          </cell>
        </row>
      </sheetData>
      <sheetData sheetId="6">
        <row r="11">
          <cell r="C11" t="str">
            <v>김민지</v>
          </cell>
          <cell r="E11" t="str">
            <v>익산지원중</v>
          </cell>
          <cell r="F11" t="str">
            <v>45.65</v>
          </cell>
        </row>
        <row r="12">
          <cell r="C12" t="str">
            <v>윤은환</v>
          </cell>
          <cell r="E12" t="str">
            <v>광주체육중</v>
          </cell>
          <cell r="F12" t="str">
            <v>38.08</v>
          </cell>
        </row>
        <row r="13">
          <cell r="C13" t="str">
            <v>김예안</v>
          </cell>
          <cell r="E13" t="str">
            <v>대전신일여자중</v>
          </cell>
          <cell r="F13" t="str">
            <v>36.50</v>
          </cell>
        </row>
        <row r="14">
          <cell r="C14" t="str">
            <v>송나래</v>
          </cell>
          <cell r="E14" t="str">
            <v>강원체육중</v>
          </cell>
          <cell r="F14" t="str">
            <v>33.62</v>
          </cell>
        </row>
        <row r="15">
          <cell r="C15" t="str">
            <v>양채민</v>
          </cell>
          <cell r="E15" t="str">
            <v>전라중</v>
          </cell>
          <cell r="F15" t="str">
            <v>31.83</v>
          </cell>
        </row>
        <row r="16">
          <cell r="C16" t="str">
            <v>곽서연</v>
          </cell>
          <cell r="E16" t="str">
            <v>원주여자중</v>
          </cell>
          <cell r="F16" t="str">
            <v>29.38</v>
          </cell>
        </row>
        <row r="17">
          <cell r="C17" t="str">
            <v>김도연</v>
          </cell>
          <cell r="E17" t="str">
            <v>서생중</v>
          </cell>
          <cell r="F17" t="str">
            <v>28.92</v>
          </cell>
        </row>
        <row r="18">
          <cell r="C18" t="str">
            <v>정시윤</v>
          </cell>
          <cell r="E18" t="str">
            <v>합천여자중</v>
          </cell>
          <cell r="F18" t="str">
            <v>26.56</v>
          </cell>
        </row>
      </sheetData>
      <sheetData sheetId="7">
        <row r="11">
          <cell r="C11" t="str">
            <v>황유림</v>
          </cell>
          <cell r="E11" t="str">
            <v>상주여자중</v>
          </cell>
          <cell r="F11" t="str">
            <v>2,423점</v>
          </cell>
        </row>
        <row r="12">
          <cell r="C12" t="str">
            <v>김예진</v>
          </cell>
          <cell r="E12" t="str">
            <v>부산체육중</v>
          </cell>
          <cell r="F12" t="str">
            <v>2,251점</v>
          </cell>
        </row>
        <row r="13">
          <cell r="C13" t="str">
            <v>장난희</v>
          </cell>
          <cell r="E13" t="str">
            <v>세종중</v>
          </cell>
          <cell r="F13" t="str">
            <v>2,221점</v>
          </cell>
        </row>
        <row r="14">
          <cell r="C14" t="str">
            <v>유수원</v>
          </cell>
          <cell r="E14" t="str">
            <v>석정여자중</v>
          </cell>
          <cell r="F14" t="str">
            <v>1,895점</v>
          </cell>
        </row>
        <row r="15">
          <cell r="C15" t="str">
            <v>오미랑</v>
          </cell>
          <cell r="E15" t="str">
            <v>인화여자중</v>
          </cell>
          <cell r="F15" t="str">
            <v>1,887점</v>
          </cell>
        </row>
        <row r="16">
          <cell r="C16" t="str">
            <v>송민주</v>
          </cell>
          <cell r="E16" t="str">
            <v>서산여자중</v>
          </cell>
          <cell r="F16" t="str">
            <v>1,839점</v>
          </cell>
        </row>
        <row r="17">
          <cell r="C17" t="str">
            <v>정수영</v>
          </cell>
          <cell r="E17" t="str">
            <v>목포하당중</v>
          </cell>
          <cell r="F17" t="str">
            <v>1,825점</v>
          </cell>
        </row>
        <row r="18">
          <cell r="C18" t="str">
            <v>신예원</v>
          </cell>
          <cell r="E18" t="str">
            <v>석정여자중</v>
          </cell>
          <cell r="F18" t="str">
            <v>1,555점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-0.4</v>
          </cell>
        </row>
        <row r="11">
          <cell r="C11" t="str">
            <v>정준우</v>
          </cell>
          <cell r="E11" t="str">
            <v>월배중</v>
          </cell>
          <cell r="F11" t="str">
            <v>12.23</v>
          </cell>
        </row>
        <row r="12">
          <cell r="C12" t="str">
            <v>서준혁</v>
          </cell>
          <cell r="E12" t="str">
            <v>대흥중</v>
          </cell>
          <cell r="F12" t="str">
            <v>12.44</v>
          </cell>
        </row>
        <row r="13">
          <cell r="C13" t="str">
            <v>김준규</v>
          </cell>
          <cell r="E13" t="str">
            <v>남산중</v>
          </cell>
          <cell r="F13" t="str">
            <v>12.50</v>
          </cell>
        </row>
        <row r="14">
          <cell r="C14" t="str">
            <v>박태언</v>
          </cell>
          <cell r="E14" t="str">
            <v>광주체육중</v>
          </cell>
          <cell r="F14" t="str">
            <v>12.54</v>
          </cell>
        </row>
        <row r="15">
          <cell r="C15" t="str">
            <v>정병준</v>
          </cell>
          <cell r="E15" t="str">
            <v>전곡중</v>
          </cell>
          <cell r="F15" t="str">
            <v>12.57</v>
          </cell>
        </row>
        <row r="16">
          <cell r="C16" t="str">
            <v>성재혁</v>
          </cell>
          <cell r="E16" t="str">
            <v>전라중</v>
          </cell>
          <cell r="F16" t="str">
            <v>13.09</v>
          </cell>
        </row>
        <row r="17">
          <cell r="C17" t="str">
            <v>윤한이</v>
          </cell>
          <cell r="E17" t="str">
            <v>진해냉천중</v>
          </cell>
          <cell r="F17" t="str">
            <v>14.74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황재형</v>
          </cell>
          <cell r="E11" t="str">
            <v>월배중</v>
          </cell>
          <cell r="F11" t="str">
            <v>56.83</v>
          </cell>
        </row>
        <row r="12">
          <cell r="C12" t="str">
            <v>김태산</v>
          </cell>
          <cell r="E12" t="str">
            <v>부여중</v>
          </cell>
          <cell r="F12" t="str">
            <v>59.12</v>
          </cell>
        </row>
        <row r="13">
          <cell r="C13" t="str">
            <v>오예준</v>
          </cell>
          <cell r="E13" t="str">
            <v>인천남중</v>
          </cell>
          <cell r="F13" t="str">
            <v>1:00.06</v>
          </cell>
        </row>
        <row r="14">
          <cell r="C14" t="str">
            <v>권재윤</v>
          </cell>
          <cell r="E14" t="str">
            <v>점촌중</v>
          </cell>
          <cell r="F14" t="str">
            <v>1:01.28</v>
          </cell>
        </row>
        <row r="15">
          <cell r="C15" t="str">
            <v>변성환</v>
          </cell>
          <cell r="E15" t="str">
            <v>삼성중</v>
          </cell>
          <cell r="F15" t="str">
            <v>1:03.34</v>
          </cell>
        </row>
        <row r="16">
          <cell r="C16" t="str">
            <v>차윤오</v>
          </cell>
          <cell r="E16" t="str">
            <v>석우중</v>
          </cell>
          <cell r="F16" t="str">
            <v>1:05.19</v>
          </cell>
        </row>
        <row r="17">
          <cell r="C17" t="str">
            <v>김경운</v>
          </cell>
          <cell r="E17" t="str">
            <v>광주체육중</v>
          </cell>
          <cell r="F17" t="str">
            <v>1:06.25</v>
          </cell>
        </row>
        <row r="18">
          <cell r="C18" t="str">
            <v>김성진</v>
          </cell>
          <cell r="E18" t="str">
            <v>서곶중학교</v>
          </cell>
          <cell r="F18" t="str">
            <v>1:08.05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김진홍</v>
          </cell>
          <cell r="E11" t="str">
            <v>충북영동중</v>
          </cell>
          <cell r="F11" t="str">
            <v>4:43.56</v>
          </cell>
        </row>
        <row r="12">
          <cell r="C12" t="str">
            <v>이영범</v>
          </cell>
          <cell r="E12" t="str">
            <v>성보중</v>
          </cell>
          <cell r="F12" t="str">
            <v>4:46.05</v>
          </cell>
        </row>
        <row r="13">
          <cell r="C13" t="str">
            <v>장수빈</v>
          </cell>
          <cell r="E13" t="str">
            <v>홍주중</v>
          </cell>
          <cell r="F13" t="str">
            <v>4:46.52</v>
          </cell>
        </row>
        <row r="14">
          <cell r="C14" t="str">
            <v>권오을</v>
          </cell>
          <cell r="E14" t="str">
            <v>영주중</v>
          </cell>
          <cell r="F14" t="str">
            <v>4:52.69</v>
          </cell>
        </row>
        <row r="15">
          <cell r="C15" t="str">
            <v>전유찬</v>
          </cell>
          <cell r="E15" t="str">
            <v>전남체육중</v>
          </cell>
          <cell r="F15" t="str">
            <v>4:58.55</v>
          </cell>
        </row>
        <row r="16">
          <cell r="C16" t="str">
            <v>김예찬</v>
          </cell>
          <cell r="E16" t="str">
            <v>천안오성중</v>
          </cell>
          <cell r="F16" t="str">
            <v>5:00.96</v>
          </cell>
        </row>
        <row r="17">
          <cell r="C17" t="str">
            <v>김승엽</v>
          </cell>
          <cell r="E17" t="str">
            <v>대전체육중</v>
          </cell>
          <cell r="F17" t="str">
            <v>5:19.00</v>
          </cell>
        </row>
        <row r="18">
          <cell r="C18" t="str">
            <v>이승윤</v>
          </cell>
          <cell r="E18" t="str">
            <v>성산중</v>
          </cell>
          <cell r="F18" t="str">
            <v>5:23.13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</sheetNames>
    <sheetDataSet>
      <sheetData sheetId="0">
        <row r="11">
          <cell r="C11" t="str">
            <v>고준희</v>
          </cell>
          <cell r="E11" t="str">
            <v>광양백운중</v>
          </cell>
          <cell r="F11" t="str">
            <v>5.31</v>
          </cell>
          <cell r="G11" t="str">
            <v>-0.6</v>
          </cell>
        </row>
        <row r="12">
          <cell r="C12" t="str">
            <v>김도영</v>
          </cell>
          <cell r="E12" t="str">
            <v>온양용화중</v>
          </cell>
          <cell r="F12" t="str">
            <v>5.15</v>
          </cell>
          <cell r="G12" t="str">
            <v>-1.1</v>
          </cell>
        </row>
        <row r="13">
          <cell r="C13" t="str">
            <v>김정한</v>
          </cell>
          <cell r="E13" t="str">
            <v>원통중</v>
          </cell>
          <cell r="F13" t="str">
            <v>5.02</v>
          </cell>
          <cell r="G13" t="str">
            <v>-0.0</v>
          </cell>
        </row>
        <row r="14">
          <cell r="C14" t="str">
            <v>양유빈</v>
          </cell>
          <cell r="E14" t="str">
            <v>대전송촌중</v>
          </cell>
          <cell r="F14" t="str">
            <v>4.65</v>
          </cell>
          <cell r="G14" t="str">
            <v>-0.4</v>
          </cell>
        </row>
        <row r="15">
          <cell r="C15" t="str">
            <v>권혁찬</v>
          </cell>
          <cell r="E15" t="str">
            <v>능곡중</v>
          </cell>
          <cell r="F15" t="str">
            <v>4.44</v>
          </cell>
          <cell r="G15" t="str">
            <v>-0.9</v>
          </cell>
        </row>
        <row r="16">
          <cell r="C16" t="str">
            <v>이수호</v>
          </cell>
          <cell r="E16" t="str">
            <v>대전송촌중</v>
          </cell>
          <cell r="F16" t="str">
            <v>3.77</v>
          </cell>
          <cell r="G16" t="str">
            <v>.-0.5</v>
          </cell>
        </row>
      </sheetData>
      <sheetData sheetId="1">
        <row r="11">
          <cell r="C11" t="str">
            <v>조은찬</v>
          </cell>
          <cell r="E11" t="str">
            <v>동명중</v>
          </cell>
          <cell r="F11" t="str">
            <v>14.39</v>
          </cell>
        </row>
        <row r="12">
          <cell r="C12" t="str">
            <v>최원석</v>
          </cell>
          <cell r="E12" t="str">
            <v>천안오성중</v>
          </cell>
          <cell r="F12" t="str">
            <v>11.75</v>
          </cell>
        </row>
        <row r="13">
          <cell r="C13" t="str">
            <v>한동현</v>
          </cell>
          <cell r="E13" t="str">
            <v>금파중</v>
          </cell>
          <cell r="F13" t="str">
            <v>10.59</v>
          </cell>
        </row>
        <row r="14">
          <cell r="C14" t="str">
            <v>이규호</v>
          </cell>
          <cell r="E14" t="str">
            <v>반곡중</v>
          </cell>
          <cell r="F14" t="str">
            <v>10.07</v>
          </cell>
        </row>
        <row r="15">
          <cell r="C15" t="str">
            <v>강승모</v>
          </cell>
          <cell r="E15" t="str">
            <v>대전송촌중</v>
          </cell>
          <cell r="F15" t="str">
            <v>10.05</v>
          </cell>
        </row>
        <row r="16">
          <cell r="C16" t="str">
            <v>장인태</v>
          </cell>
          <cell r="E16" t="str">
            <v>조치원중</v>
          </cell>
          <cell r="F16" t="str">
            <v>8.57</v>
          </cell>
        </row>
        <row r="17">
          <cell r="C17" t="str">
            <v>김지운</v>
          </cell>
          <cell r="E17" t="str">
            <v>관양중</v>
          </cell>
          <cell r="F17" t="str">
            <v>8.28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0.2</v>
          </cell>
        </row>
        <row r="11">
          <cell r="C11" t="str">
            <v>배윤진</v>
          </cell>
          <cell r="E11" t="str">
            <v>부원여자중</v>
          </cell>
          <cell r="F11" t="str">
            <v>12.56</v>
          </cell>
        </row>
        <row r="12">
          <cell r="C12" t="str">
            <v>이다인</v>
          </cell>
          <cell r="E12" t="str">
            <v>경명여자중</v>
          </cell>
          <cell r="F12" t="str">
            <v>12.92</v>
          </cell>
        </row>
        <row r="13">
          <cell r="C13" t="str">
            <v>민소윤</v>
          </cell>
          <cell r="E13" t="str">
            <v>거제중앙중</v>
          </cell>
          <cell r="F13" t="str">
            <v>13.04</v>
          </cell>
        </row>
        <row r="14">
          <cell r="C14" t="str">
            <v>이아정</v>
          </cell>
          <cell r="E14" t="str">
            <v>금파중</v>
          </cell>
          <cell r="F14" t="str">
            <v>13.39</v>
          </cell>
        </row>
        <row r="15">
          <cell r="C15" t="str">
            <v>좌유나</v>
          </cell>
          <cell r="E15" t="str">
            <v>신성여자중</v>
          </cell>
          <cell r="F15" t="str">
            <v>13.50</v>
          </cell>
        </row>
        <row r="16">
          <cell r="C16" t="str">
            <v>공지민</v>
          </cell>
          <cell r="E16" t="str">
            <v>흥진중</v>
          </cell>
          <cell r="F16" t="str">
            <v>13.52</v>
          </cell>
        </row>
        <row r="17">
          <cell r="C17" t="str">
            <v>이현채</v>
          </cell>
          <cell r="E17" t="str">
            <v>전라중</v>
          </cell>
          <cell r="F17" t="str">
            <v>13.72</v>
          </cell>
        </row>
        <row r="18">
          <cell r="C18" t="str">
            <v>백솔하</v>
          </cell>
          <cell r="E18" t="str">
            <v>온양용화중</v>
          </cell>
          <cell r="F18" t="str">
            <v>14.28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김민하</v>
          </cell>
          <cell r="E11" t="str">
            <v>진해냉천중</v>
          </cell>
          <cell r="F11" t="str">
            <v>1:02.83</v>
          </cell>
        </row>
        <row r="12">
          <cell r="C12" t="str">
            <v>권현진</v>
          </cell>
          <cell r="E12" t="str">
            <v>안동길주중</v>
          </cell>
          <cell r="F12" t="str">
            <v>1:04.73</v>
          </cell>
        </row>
        <row r="13">
          <cell r="C13" t="str">
            <v>이서영</v>
          </cell>
          <cell r="E13" t="str">
            <v>청아중</v>
          </cell>
          <cell r="F13" t="str">
            <v>1:05.52</v>
          </cell>
        </row>
        <row r="14">
          <cell r="C14" t="str">
            <v>강현서</v>
          </cell>
          <cell r="E14" t="str">
            <v>거제중앙중</v>
          </cell>
          <cell r="F14" t="str">
            <v>1:06.80</v>
          </cell>
        </row>
        <row r="15">
          <cell r="C15" t="str">
            <v>이다혜</v>
          </cell>
          <cell r="E15" t="str">
            <v>전남체육중</v>
          </cell>
          <cell r="F15" t="str">
            <v>1:07.28</v>
          </cell>
        </row>
        <row r="16">
          <cell r="C16" t="str">
            <v>강현경</v>
          </cell>
          <cell r="E16" t="str">
            <v>조치원중</v>
          </cell>
          <cell r="F16" t="str">
            <v>1:16.15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송다원</v>
          </cell>
          <cell r="E11" t="str">
            <v>경북성남여자중</v>
          </cell>
          <cell r="F11" t="str">
            <v>4:47.96</v>
          </cell>
        </row>
        <row r="12">
          <cell r="C12" t="str">
            <v>홍지승</v>
          </cell>
          <cell r="E12" t="str">
            <v>천안오성중</v>
          </cell>
          <cell r="F12" t="str">
            <v>5:16.27</v>
          </cell>
        </row>
        <row r="13">
          <cell r="C13" t="str">
            <v>이예솔</v>
          </cell>
          <cell r="E13" t="str">
            <v>문경여자중</v>
          </cell>
          <cell r="F13" t="str">
            <v>5:37.03</v>
          </cell>
        </row>
        <row r="14">
          <cell r="C14" t="str">
            <v>이미지</v>
          </cell>
          <cell r="E14" t="str">
            <v>대전체육중</v>
          </cell>
          <cell r="F14" t="str">
            <v>5:38.09</v>
          </cell>
        </row>
        <row r="15">
          <cell r="C15" t="str">
            <v>박서연</v>
          </cell>
          <cell r="E15" t="str">
            <v>경북성남여자중</v>
          </cell>
          <cell r="F15" t="str">
            <v>5:45.67</v>
          </cell>
        </row>
        <row r="16">
          <cell r="C16" t="str">
            <v>김지원</v>
          </cell>
          <cell r="E16" t="str">
            <v>대흥중</v>
          </cell>
          <cell r="F16" t="str">
            <v>5:45.70</v>
          </cell>
        </row>
        <row r="17">
          <cell r="C17" t="str">
            <v>이민지</v>
          </cell>
          <cell r="E17" t="str">
            <v>대전체육중</v>
          </cell>
          <cell r="F17" t="str">
            <v>5:54.10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-0.3</v>
          </cell>
        </row>
        <row r="11">
          <cell r="C11" t="str">
            <v>기영난</v>
          </cell>
          <cell r="E11" t="str">
            <v>경북다산초</v>
          </cell>
          <cell r="F11" t="str">
            <v>13.10</v>
          </cell>
        </row>
        <row r="12">
          <cell r="C12" t="str">
            <v>노윤서</v>
          </cell>
          <cell r="E12" t="str">
            <v>경기김포서초</v>
          </cell>
          <cell r="F12" t="str">
            <v>13.49</v>
          </cell>
        </row>
        <row r="13">
          <cell r="C13" t="str">
            <v>조수현</v>
          </cell>
          <cell r="E13" t="str">
            <v>경기전곡초</v>
          </cell>
          <cell r="F13" t="str">
            <v>13.83</v>
          </cell>
        </row>
        <row r="14">
          <cell r="C14" t="str">
            <v>구미소</v>
          </cell>
          <cell r="E14" t="str">
            <v>울산농서초</v>
          </cell>
          <cell r="F14" t="str">
            <v>13.87</v>
          </cell>
        </row>
        <row r="15">
          <cell r="C15" t="str">
            <v>정다연</v>
          </cell>
          <cell r="E15" t="str">
            <v>포항중앙초</v>
          </cell>
          <cell r="F15" t="str">
            <v>13.94</v>
          </cell>
        </row>
        <row r="16">
          <cell r="C16" t="str">
            <v>박시연</v>
          </cell>
          <cell r="E16" t="str">
            <v>경기금정초</v>
          </cell>
          <cell r="F16" t="str">
            <v>14.06</v>
          </cell>
        </row>
        <row r="17">
          <cell r="C17" t="str">
            <v>이수빈</v>
          </cell>
          <cell r="E17" t="str">
            <v>경기소래초</v>
          </cell>
          <cell r="F17" t="str">
            <v>14.20</v>
          </cell>
        </row>
        <row r="18">
          <cell r="C18" t="str">
            <v>이승서</v>
          </cell>
          <cell r="E18" t="str">
            <v>경기소래초</v>
          </cell>
          <cell r="F18" t="str">
            <v>15.04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</sheetNames>
    <sheetDataSet>
      <sheetData sheetId="0">
        <row r="11">
          <cell r="C11" t="str">
            <v>신다연</v>
          </cell>
          <cell r="E11" t="str">
            <v>부원여자중</v>
          </cell>
          <cell r="F11" t="str">
            <v>4.75</v>
          </cell>
          <cell r="G11" t="str">
            <v>1.7</v>
          </cell>
        </row>
        <row r="12">
          <cell r="C12" t="str">
            <v>최연서</v>
          </cell>
          <cell r="E12" t="str">
            <v>전라중</v>
          </cell>
          <cell r="F12" t="str">
            <v>4.66</v>
          </cell>
          <cell r="G12" t="str">
            <v>0.8</v>
          </cell>
        </row>
        <row r="13">
          <cell r="C13" t="str">
            <v>서예지</v>
          </cell>
          <cell r="E13" t="str">
            <v>광양백운중</v>
          </cell>
          <cell r="F13" t="str">
            <v>4.65</v>
          </cell>
          <cell r="G13" t="str">
            <v>1.6</v>
          </cell>
        </row>
        <row r="14">
          <cell r="C14" t="str">
            <v>박혜수</v>
          </cell>
          <cell r="E14" t="str">
            <v>홍성여자중</v>
          </cell>
          <cell r="F14" t="str">
            <v>4.48</v>
          </cell>
          <cell r="G14" t="str">
            <v>0.9</v>
          </cell>
        </row>
        <row r="15">
          <cell r="C15" t="str">
            <v>최혜지</v>
          </cell>
          <cell r="E15" t="str">
            <v>부원여자중</v>
          </cell>
          <cell r="F15" t="str">
            <v>4.40</v>
          </cell>
          <cell r="G15" t="str">
            <v>3.1</v>
          </cell>
        </row>
        <row r="16">
          <cell r="C16" t="str">
            <v>이유정</v>
          </cell>
          <cell r="E16" t="str">
            <v>소래중</v>
          </cell>
          <cell r="F16" t="str">
            <v>4.31</v>
          </cell>
          <cell r="G16" t="str">
            <v>0.5</v>
          </cell>
        </row>
        <row r="17">
          <cell r="C17" t="str">
            <v>윤희재</v>
          </cell>
          <cell r="E17" t="str">
            <v>상주여자중</v>
          </cell>
          <cell r="F17" t="str">
            <v>4.04</v>
          </cell>
          <cell r="G17" t="str">
            <v>0.1</v>
          </cell>
        </row>
        <row r="18">
          <cell r="C18" t="str">
            <v>박소연</v>
          </cell>
          <cell r="E18" t="str">
            <v>부원여자중</v>
          </cell>
          <cell r="F18" t="str">
            <v>3.81</v>
          </cell>
          <cell r="G18" t="str">
            <v>0.8</v>
          </cell>
        </row>
      </sheetData>
      <sheetData sheetId="1">
        <row r="11">
          <cell r="C11" t="str">
            <v>이예람</v>
          </cell>
          <cell r="E11" t="str">
            <v>천안오성중</v>
          </cell>
          <cell r="F11" t="str">
            <v>13.62</v>
          </cell>
        </row>
        <row r="12">
          <cell r="C12" t="str">
            <v>김채현</v>
          </cell>
          <cell r="E12" t="str">
            <v>도송중</v>
          </cell>
          <cell r="F12" t="str">
            <v>12.97</v>
          </cell>
        </row>
        <row r="13">
          <cell r="C13" t="str">
            <v>김나현</v>
          </cell>
          <cell r="E13" t="str">
            <v>익산지원중</v>
          </cell>
          <cell r="F13" t="str">
            <v>11.86</v>
          </cell>
        </row>
        <row r="14">
          <cell r="C14" t="str">
            <v>정다정</v>
          </cell>
          <cell r="E14" t="str">
            <v>경북체육중</v>
          </cell>
          <cell r="F14" t="str">
            <v>10.71</v>
          </cell>
        </row>
        <row r="15">
          <cell r="C15" t="str">
            <v>이지혜</v>
          </cell>
          <cell r="E15" t="str">
            <v>전남체육중</v>
          </cell>
          <cell r="F15" t="str">
            <v>9.57</v>
          </cell>
        </row>
        <row r="16">
          <cell r="C16" t="str">
            <v>마소영</v>
          </cell>
          <cell r="E16" t="str">
            <v>주례여자중</v>
          </cell>
          <cell r="F16" t="str">
            <v>8.69</v>
          </cell>
        </row>
        <row r="17">
          <cell r="C17" t="str">
            <v>김주희</v>
          </cell>
          <cell r="E17" t="str">
            <v>서생중</v>
          </cell>
          <cell r="F17" t="str">
            <v>8.51</v>
          </cell>
        </row>
        <row r="18">
          <cell r="C18" t="str">
            <v>장수빈</v>
          </cell>
          <cell r="E18" t="str">
            <v>강원체육중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0.5</v>
          </cell>
        </row>
        <row r="11">
          <cell r="C11" t="str">
            <v>기영난</v>
          </cell>
          <cell r="E11" t="str">
            <v>경북다산초</v>
          </cell>
          <cell r="F11" t="str">
            <v>27.01</v>
          </cell>
        </row>
        <row r="12">
          <cell r="C12" t="str">
            <v>노윤서</v>
          </cell>
          <cell r="E12" t="str">
            <v>경기김포서초</v>
          </cell>
          <cell r="F12" t="str">
            <v>28.34</v>
          </cell>
        </row>
        <row r="13">
          <cell r="C13" t="str">
            <v>이수빈</v>
          </cell>
          <cell r="E13" t="str">
            <v>경기소래초</v>
          </cell>
          <cell r="F13" t="str">
            <v>28.57</v>
          </cell>
        </row>
        <row r="14">
          <cell r="C14" t="str">
            <v>조수현</v>
          </cell>
          <cell r="E14" t="str">
            <v>경기전곡초</v>
          </cell>
          <cell r="F14" t="str">
            <v>28.83</v>
          </cell>
        </row>
        <row r="15">
          <cell r="C15" t="str">
            <v>박시연</v>
          </cell>
          <cell r="E15" t="str">
            <v>경북다산초</v>
          </cell>
          <cell r="F15" t="str">
            <v>30.37</v>
          </cell>
        </row>
        <row r="16">
          <cell r="C16" t="str">
            <v>백현아</v>
          </cell>
          <cell r="E16" t="str">
            <v>충남홍남초</v>
          </cell>
          <cell r="F16" t="str">
            <v>30.46</v>
          </cell>
        </row>
        <row r="17">
          <cell r="C17" t="str">
            <v>이새봄</v>
          </cell>
          <cell r="E17" t="str">
            <v>인제남초</v>
          </cell>
          <cell r="F17" t="str">
            <v>30.83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tabSelected="1" view="pageBreakPreview" zoomScale="130" zoomScaleSheetLayoutView="130" workbookViewId="0">
      <selection activeCell="E2" sqref="E2:T2"/>
    </sheetView>
  </sheetViews>
  <sheetFormatPr defaultRowHeight="13.5"/>
  <cols>
    <col min="1" max="1" width="2.33203125" style="56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1" spans="1:29">
      <c r="A1" s="55"/>
    </row>
    <row r="2" spans="1:29" s="9" customFormat="1" ht="55.5" customHeight="1" thickBot="1">
      <c r="A2" s="55"/>
      <c r="B2" s="10"/>
      <c r="C2" s="10"/>
      <c r="D2" s="10"/>
      <c r="E2" s="162" t="s">
        <v>64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52" t="s">
        <v>65</v>
      </c>
      <c r="V2" s="52"/>
      <c r="W2" s="52"/>
      <c r="X2" s="52"/>
      <c r="Y2" s="52"/>
      <c r="Z2" s="52"/>
    </row>
    <row r="3" spans="1:29" s="9" customFormat="1" ht="14.25" thickTop="1">
      <c r="A3" s="56"/>
      <c r="B3" s="160" t="s">
        <v>66</v>
      </c>
      <c r="C3" s="160"/>
      <c r="D3" s="10"/>
      <c r="E3" s="10"/>
      <c r="F3" s="164" t="s">
        <v>67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68</v>
      </c>
      <c r="C5" s="2"/>
      <c r="D5" s="3" t="s">
        <v>69</v>
      </c>
      <c r="E5" s="4"/>
      <c r="F5" s="2"/>
      <c r="G5" s="3" t="s">
        <v>70</v>
      </c>
      <c r="H5" s="4"/>
      <c r="I5" s="2"/>
      <c r="J5" s="3" t="s">
        <v>71</v>
      </c>
      <c r="K5" s="4"/>
      <c r="L5" s="2"/>
      <c r="M5" s="3" t="s">
        <v>72</v>
      </c>
      <c r="N5" s="4"/>
      <c r="O5" s="2"/>
      <c r="P5" s="3" t="s">
        <v>73</v>
      </c>
      <c r="Q5" s="4"/>
      <c r="R5" s="2"/>
      <c r="S5" s="3" t="s">
        <v>74</v>
      </c>
      <c r="T5" s="4"/>
      <c r="U5" s="2"/>
      <c r="V5" s="3" t="s">
        <v>75</v>
      </c>
      <c r="W5" s="4"/>
      <c r="X5" s="2"/>
      <c r="Y5" s="3" t="s">
        <v>76</v>
      </c>
      <c r="Z5" s="4"/>
    </row>
    <row r="6" spans="1:29" ht="14.25" thickBot="1">
      <c r="A6" s="57"/>
      <c r="B6" s="6" t="s">
        <v>77</v>
      </c>
      <c r="C6" s="5" t="s">
        <v>78</v>
      </c>
      <c r="D6" s="5" t="s">
        <v>79</v>
      </c>
      <c r="E6" s="5" t="s">
        <v>80</v>
      </c>
      <c r="F6" s="5" t="s">
        <v>78</v>
      </c>
      <c r="G6" s="5" t="s">
        <v>79</v>
      </c>
      <c r="H6" s="5" t="s">
        <v>80</v>
      </c>
      <c r="I6" s="5" t="s">
        <v>78</v>
      </c>
      <c r="J6" s="5" t="s">
        <v>79</v>
      </c>
      <c r="K6" s="5" t="s">
        <v>80</v>
      </c>
      <c r="L6" s="5" t="s">
        <v>78</v>
      </c>
      <c r="M6" s="5" t="s">
        <v>79</v>
      </c>
      <c r="N6" s="5" t="s">
        <v>80</v>
      </c>
      <c r="O6" s="5" t="s">
        <v>78</v>
      </c>
      <c r="P6" s="5" t="s">
        <v>79</v>
      </c>
      <c r="Q6" s="5" t="s">
        <v>80</v>
      </c>
      <c r="R6" s="5" t="s">
        <v>78</v>
      </c>
      <c r="S6" s="5" t="s">
        <v>79</v>
      </c>
      <c r="T6" s="5" t="s">
        <v>80</v>
      </c>
      <c r="U6" s="5" t="s">
        <v>78</v>
      </c>
      <c r="V6" s="5" t="s">
        <v>79</v>
      </c>
      <c r="W6" s="5" t="s">
        <v>80</v>
      </c>
      <c r="X6" s="5" t="s">
        <v>78</v>
      </c>
      <c r="Y6" s="5" t="s">
        <v>79</v>
      </c>
      <c r="Z6" s="5" t="s">
        <v>80</v>
      </c>
    </row>
    <row r="7" spans="1:29" s="47" customFormat="1" ht="13.5" customHeight="1" thickTop="1">
      <c r="A7" s="159">
        <v>1</v>
      </c>
      <c r="B7" s="12" t="s">
        <v>82</v>
      </c>
      <c r="C7" s="36" t="str">
        <f>[1]결승기록지!$C$11</f>
        <v>이정우</v>
      </c>
      <c r="D7" s="37" t="str">
        <f>[1]결승기록지!$E$11</f>
        <v>충남서정초</v>
      </c>
      <c r="E7" s="38" t="str">
        <f>[1]결승기록지!$F$11</f>
        <v>11.23</v>
      </c>
      <c r="F7" s="36" t="str">
        <f>[1]결승기록지!$C$12</f>
        <v>이수형</v>
      </c>
      <c r="G7" s="37" t="str">
        <f>[1]결승기록지!$E$12</f>
        <v>경기서면초</v>
      </c>
      <c r="H7" s="38" t="str">
        <f>[1]결승기록지!$F$12</f>
        <v>12.04</v>
      </c>
      <c r="I7" s="36" t="str">
        <f>[1]결승기록지!$C$13</f>
        <v>이찬기</v>
      </c>
      <c r="J7" s="37" t="str">
        <f>[1]결승기록지!$E$13</f>
        <v>충남서정초</v>
      </c>
      <c r="K7" s="38" t="str">
        <f>[1]결승기록지!$F$13</f>
        <v>12.13</v>
      </c>
      <c r="L7" s="36" t="str">
        <f>[1]결승기록지!$C$14</f>
        <v>구노하</v>
      </c>
      <c r="M7" s="37" t="str">
        <f>[1]결승기록지!$E$14</f>
        <v>울산농서초</v>
      </c>
      <c r="N7" s="38" t="str">
        <f>[1]결승기록지!$F$14</f>
        <v>12.52</v>
      </c>
      <c r="O7" s="36" t="str">
        <f>[1]결승기록지!$C$15</f>
        <v>김재훈</v>
      </c>
      <c r="P7" s="37" t="str">
        <f>[1]결승기록지!$E$15</f>
        <v>신어초</v>
      </c>
      <c r="Q7" s="38" t="str">
        <f>[1]결승기록지!$F$15</f>
        <v>12.52</v>
      </c>
      <c r="R7" s="36" t="str">
        <f>[1]결승기록지!$C$16</f>
        <v>송준형</v>
      </c>
      <c r="S7" s="37" t="str">
        <f>[1]결승기록지!$E$16</f>
        <v>울산남외초</v>
      </c>
      <c r="T7" s="38" t="str">
        <f>[1]결승기록지!$F$16</f>
        <v>12.70</v>
      </c>
      <c r="U7" s="36" t="str">
        <f>[1]결승기록지!$C$17</f>
        <v>이재용</v>
      </c>
      <c r="V7" s="37" t="str">
        <f>[1]결승기록지!$E$17</f>
        <v>홍성초</v>
      </c>
      <c r="W7" s="38" t="str">
        <f>[1]결승기록지!$F$17</f>
        <v>12.88</v>
      </c>
      <c r="X7" s="36" t="str">
        <f>[1]결승기록지!$C$18</f>
        <v>김재겸</v>
      </c>
      <c r="Y7" s="37" t="str">
        <f>[1]결승기록지!$E$18</f>
        <v>충북음성대소초</v>
      </c>
      <c r="Z7" s="38" t="str">
        <f>[1]결승기록지!$F$18</f>
        <v>13.02</v>
      </c>
    </row>
    <row r="8" spans="1:29" s="47" customFormat="1" ht="13.5" customHeight="1">
      <c r="A8" s="159"/>
      <c r="B8" s="16" t="s">
        <v>83</v>
      </c>
      <c r="C8" s="115"/>
      <c r="D8" s="116" t="str">
        <f>[1]결승기록지!$G$8</f>
        <v>0.1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117"/>
    </row>
    <row r="9" spans="1:29" s="47" customFormat="1" ht="13.5" customHeight="1">
      <c r="A9" s="159">
        <v>1</v>
      </c>
      <c r="B9" s="14" t="s">
        <v>12</v>
      </c>
      <c r="C9" s="36" t="str">
        <f>[2]결승기록지!$C$11</f>
        <v>이영욱</v>
      </c>
      <c r="D9" s="37" t="str">
        <f>[2]결승기록지!$E$11</f>
        <v>부산토성초</v>
      </c>
      <c r="E9" s="38" t="str">
        <f>[2]결승기록지!$F$11</f>
        <v>12.44</v>
      </c>
      <c r="F9" s="36" t="str">
        <f>[2]결승기록지!$C$12</f>
        <v>편찬호</v>
      </c>
      <c r="G9" s="37" t="str">
        <f>[2]결승기록지!$E$12</f>
        <v>충남서정초</v>
      </c>
      <c r="H9" s="38" t="str">
        <f>[2]결승기록지!$F$12</f>
        <v>12.46</v>
      </c>
      <c r="I9" s="36" t="str">
        <f>[2]결승기록지!$C$13</f>
        <v>배두일</v>
      </c>
      <c r="J9" s="37" t="str">
        <f>[2]결승기록지!$E$13</f>
        <v>경기서면초</v>
      </c>
      <c r="K9" s="38" t="str">
        <f>[2]결승기록지!$F$13</f>
        <v>12.87</v>
      </c>
      <c r="L9" s="36" t="str">
        <f>[2]결승기록지!$C$14</f>
        <v>마현서</v>
      </c>
      <c r="M9" s="37" t="str">
        <f>[2]결승기록지!$E$14</f>
        <v>경기김포서초</v>
      </c>
      <c r="N9" s="38" t="str">
        <f>[2]결승기록지!$F$14</f>
        <v>13.13</v>
      </c>
      <c r="O9" s="36" t="str">
        <f>[2]결승기록지!$C$15</f>
        <v>신지호</v>
      </c>
      <c r="P9" s="37" t="str">
        <f>[2]결승기록지!$E$15</f>
        <v>개봉초</v>
      </c>
      <c r="Q9" s="38" t="str">
        <f>[2]결승기록지!$F$15</f>
        <v>13.20</v>
      </c>
      <c r="R9" s="36" t="str">
        <f>[2]결승기록지!$C$16</f>
        <v>김선우</v>
      </c>
      <c r="S9" s="37" t="str">
        <f>[2]결승기록지!$E$16</f>
        <v>충주성남초</v>
      </c>
      <c r="T9" s="38" t="str">
        <f>[2]결승기록지!$F$16</f>
        <v>13.26</v>
      </c>
      <c r="U9" s="36" t="str">
        <f>[2]결승기록지!$C$17</f>
        <v>김민성</v>
      </c>
      <c r="V9" s="37" t="str">
        <f>[2]결승기록지!$E$17</f>
        <v>대구구암초</v>
      </c>
      <c r="W9" s="38" t="str">
        <f>[2]결승기록지!$F$17</f>
        <v>13.28</v>
      </c>
      <c r="X9" s="36" t="str">
        <f>[2]결승기록지!$C$18</f>
        <v>김민기</v>
      </c>
      <c r="Y9" s="37" t="str">
        <f>[2]결승기록지!$E$18</f>
        <v>경동초</v>
      </c>
      <c r="Z9" s="38" t="str">
        <f>[2]결승기록지!$F$18</f>
        <v>13.31</v>
      </c>
    </row>
    <row r="10" spans="1:29" s="47" customFormat="1" ht="13.5" customHeight="1">
      <c r="A10" s="159"/>
      <c r="B10" s="13" t="s">
        <v>84</v>
      </c>
      <c r="C10" s="39"/>
      <c r="D10" s="40" t="str">
        <f>[2]결승기록지!$G$8</f>
        <v>0.5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1"/>
    </row>
    <row r="11" spans="1:29" s="47" customFormat="1" ht="13.5" customHeight="1">
      <c r="A11" s="159">
        <v>2</v>
      </c>
      <c r="B11" s="14" t="s">
        <v>85</v>
      </c>
      <c r="C11" s="36" t="str">
        <f>[3]결승기록지!$C$11</f>
        <v>이영욱</v>
      </c>
      <c r="D11" s="37" t="str">
        <f>[3]결승기록지!$E$11</f>
        <v>부산토성초</v>
      </c>
      <c r="E11" s="38" t="str">
        <f>[3]결승기록지!$F$11</f>
        <v>25.56</v>
      </c>
      <c r="F11" s="36" t="str">
        <f>[3]결승기록지!$C$12</f>
        <v>편찬호</v>
      </c>
      <c r="G11" s="37" t="str">
        <f>[3]결승기록지!$E$12</f>
        <v>충남서정초</v>
      </c>
      <c r="H11" s="38" t="str">
        <f>[3]결승기록지!$F$12</f>
        <v>25.74</v>
      </c>
      <c r="I11" s="36" t="str">
        <f>[3]결승기록지!$C$13</f>
        <v>배두일</v>
      </c>
      <c r="J11" s="37" t="str">
        <f>[3]결승기록지!$E$13</f>
        <v>경기서면초</v>
      </c>
      <c r="K11" s="38" t="str">
        <f>[3]결승기록지!$F$13</f>
        <v>26.58</v>
      </c>
      <c r="L11" s="36" t="str">
        <f>[3]결승기록지!$C$14</f>
        <v>마현서</v>
      </c>
      <c r="M11" s="37" t="str">
        <f>[3]결승기록지!$E$14</f>
        <v>경기김포서초</v>
      </c>
      <c r="N11" s="38" t="str">
        <f>[3]결승기록지!$F$14</f>
        <v>27.67</v>
      </c>
      <c r="O11" s="36" t="str">
        <f>[3]결승기록지!$C$15</f>
        <v>임정묵</v>
      </c>
      <c r="P11" s="37" t="str">
        <f>[3]결승기록지!$E$15</f>
        <v>대전현암초</v>
      </c>
      <c r="Q11" s="38" t="str">
        <f>[3]결승기록지!$F$15</f>
        <v>28.76</v>
      </c>
      <c r="R11" s="36" t="str">
        <f>[3]결승기록지!$C$16</f>
        <v>이동희</v>
      </c>
      <c r="S11" s="37" t="str">
        <f>[3]결승기록지!$E$16</f>
        <v>충남백제초</v>
      </c>
      <c r="T11" s="38" t="str">
        <f>[3]결승기록지!$F$16</f>
        <v>29.08</v>
      </c>
      <c r="U11" s="36" t="str">
        <f>[3]결승기록지!$C$17</f>
        <v>김한결</v>
      </c>
      <c r="V11" s="37" t="str">
        <f>[3]결승기록지!$E$17</f>
        <v>경기김포서초</v>
      </c>
      <c r="W11" s="38" t="str">
        <f>[3]결승기록지!$F$17</f>
        <v>29.40</v>
      </c>
      <c r="X11" s="36"/>
      <c r="Y11" s="37"/>
      <c r="Z11" s="38"/>
    </row>
    <row r="12" spans="1:29" s="47" customFormat="1" ht="13.5" customHeight="1">
      <c r="A12" s="159"/>
      <c r="B12" s="13" t="s">
        <v>16</v>
      </c>
      <c r="C12" s="39"/>
      <c r="D12" s="40" t="str">
        <f>[3]결승기록지!$G$8</f>
        <v>1.7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/>
    </row>
    <row r="13" spans="1:29" s="47" customFormat="1" ht="13.5" customHeight="1">
      <c r="A13" s="118">
        <v>1</v>
      </c>
      <c r="B13" s="15" t="s">
        <v>86</v>
      </c>
      <c r="C13" s="36" t="str">
        <f>[4]결승기록지!$C$11</f>
        <v>박주형</v>
      </c>
      <c r="D13" s="37" t="str">
        <f>[4]결승기록지!$E$11</f>
        <v>충남부춘초</v>
      </c>
      <c r="E13" s="38" t="str">
        <f>[4]결승기록지!$F$11</f>
        <v>2:21.68</v>
      </c>
      <c r="F13" s="36" t="str">
        <f>[4]결승기록지!$C$12</f>
        <v>김주영</v>
      </c>
      <c r="G13" s="37" t="str">
        <f>[4]결승기록지!$E$12</f>
        <v>충북삼양초</v>
      </c>
      <c r="H13" s="38" t="str">
        <f>[4]결승기록지!$F$12</f>
        <v>2:23.12</v>
      </c>
      <c r="I13" s="36" t="str">
        <f>[4]결승기록지!$C$13</f>
        <v>노동열</v>
      </c>
      <c r="J13" s="37" t="str">
        <f>[4]결승기록지!$E$13</f>
        <v>전북상하초</v>
      </c>
      <c r="K13" s="38" t="str">
        <f>[4]결승기록지!$F$13</f>
        <v>2:23.94</v>
      </c>
      <c r="L13" s="36" t="str">
        <f>[4]결승기록지!$C$14</f>
        <v>이은성</v>
      </c>
      <c r="M13" s="37" t="str">
        <f>[4]결승기록지!$E$14</f>
        <v>천안일봉초</v>
      </c>
      <c r="N13" s="38" t="str">
        <f>[4]결승기록지!$F$14</f>
        <v>2:25.83</v>
      </c>
      <c r="O13" s="36" t="str">
        <f>[4]결승기록지!$C$15</f>
        <v>가보현</v>
      </c>
      <c r="P13" s="37" t="str">
        <f>[4]결승기록지!$E$15</f>
        <v>충남서산예천초</v>
      </c>
      <c r="Q13" s="38" t="str">
        <f>[4]결승기록지!$F$15</f>
        <v>2:28.19</v>
      </c>
      <c r="R13" s="36" t="str">
        <f>[4]결승기록지!$C$16</f>
        <v>최진호</v>
      </c>
      <c r="S13" s="37" t="str">
        <f>[4]결승기록지!$E$16</f>
        <v>서울남부초</v>
      </c>
      <c r="T13" s="38" t="str">
        <f>[4]결승기록지!$F$16</f>
        <v>2:35.31</v>
      </c>
      <c r="U13" s="36" t="str">
        <f>[4]결승기록지!$C$17</f>
        <v>고은우</v>
      </c>
      <c r="V13" s="37" t="str">
        <f>[4]결승기록지!$E$17</f>
        <v>광주송정초</v>
      </c>
      <c r="W13" s="38" t="str">
        <f>[4]결승기록지!$F$17</f>
        <v>2:37.31</v>
      </c>
      <c r="X13" s="36" t="str">
        <f>[4]결승기록지!$C$18</f>
        <v>문유빈</v>
      </c>
      <c r="Y13" s="37" t="str">
        <f>[4]결승기록지!$E$18</f>
        <v>충북삼양초</v>
      </c>
      <c r="Z13" s="38" t="str">
        <f>[4]결승기록지!$F$18</f>
        <v>2:38.04</v>
      </c>
    </row>
    <row r="14" spans="1:29" s="47" customFormat="1" ht="13.5" customHeight="1">
      <c r="A14" s="119">
        <v>1</v>
      </c>
      <c r="B14" s="120" t="s">
        <v>20</v>
      </c>
      <c r="C14" s="121" t="str">
        <f>[5]높이!$C$11</f>
        <v>김현우</v>
      </c>
      <c r="D14" s="122" t="str">
        <f>[5]높이!$E$11</f>
        <v>전북문학초</v>
      </c>
      <c r="E14" s="123" t="str">
        <f>[5]높이!$F$11</f>
        <v>1.40</v>
      </c>
      <c r="F14" s="121" t="str">
        <f>[5]높이!$C$12</f>
        <v>조정후</v>
      </c>
      <c r="G14" s="122" t="str">
        <f>[5]높이!$E$12</f>
        <v>충남규암초</v>
      </c>
      <c r="H14" s="123">
        <f>[5]높이!$F$12</f>
        <v>1.25</v>
      </c>
      <c r="I14" s="121"/>
      <c r="J14" s="122"/>
      <c r="K14" s="123"/>
      <c r="L14" s="121"/>
      <c r="M14" s="122"/>
      <c r="N14" s="123"/>
      <c r="O14" s="121"/>
      <c r="P14" s="122"/>
      <c r="Q14" s="123"/>
      <c r="R14" s="121"/>
      <c r="S14" s="122"/>
      <c r="T14" s="123"/>
      <c r="U14" s="121"/>
      <c r="V14" s="122"/>
      <c r="W14" s="123"/>
      <c r="X14" s="121"/>
      <c r="Y14" s="122"/>
      <c r="Z14" s="123"/>
      <c r="AA14" s="50"/>
      <c r="AB14" s="50"/>
      <c r="AC14" s="50"/>
    </row>
    <row r="15" spans="1:29" s="47" customFormat="1" ht="13.5" customHeight="1">
      <c r="A15" s="159">
        <v>2</v>
      </c>
      <c r="B15" s="14" t="s">
        <v>87</v>
      </c>
      <c r="C15" s="36" t="str">
        <f>[5]멀리!$C$11</f>
        <v>이동관</v>
      </c>
      <c r="D15" s="37" t="str">
        <f>[5]멀리!$E$11</f>
        <v>전북전주덕진초</v>
      </c>
      <c r="E15" s="38" t="str">
        <f>[5]멀리!$F$11</f>
        <v>4.70</v>
      </c>
      <c r="F15" s="36" t="str">
        <f>[5]멀리!$C$12</f>
        <v>신민준</v>
      </c>
      <c r="G15" s="37" t="str">
        <f>[5]멀리!$E$12</f>
        <v>울산농서초</v>
      </c>
      <c r="H15" s="38" t="str">
        <f>[5]멀리!$F$12</f>
        <v>4.50</v>
      </c>
      <c r="I15" s="36" t="str">
        <f>[5]멀리!$C$13</f>
        <v>박재형</v>
      </c>
      <c r="J15" s="37" t="str">
        <f>[5]멀리!$E$13</f>
        <v>서울강신초</v>
      </c>
      <c r="K15" s="38" t="str">
        <f>[5]멀리!$F$13</f>
        <v>4.47</v>
      </c>
      <c r="L15" s="36" t="str">
        <f>[5]멀리!$C$14</f>
        <v>김선우</v>
      </c>
      <c r="M15" s="37" t="str">
        <f>[5]멀리!$E$14</f>
        <v>충주성남초</v>
      </c>
      <c r="N15" s="38" t="str">
        <f>[5]멀리!$F$14</f>
        <v>4.40</v>
      </c>
      <c r="O15" s="36" t="str">
        <f>[5]멀리!$C$15</f>
        <v>김도현</v>
      </c>
      <c r="P15" s="37" t="str">
        <f>[5]멀리!$E$15</f>
        <v>경남거제국산초</v>
      </c>
      <c r="Q15" s="38" t="str">
        <f>[5]멀리!$F$15</f>
        <v>4.08</v>
      </c>
      <c r="R15" s="36" t="str">
        <f>[5]멀리!$C$16</f>
        <v>정찬우</v>
      </c>
      <c r="S15" s="37" t="str">
        <f>[5]멀리!$E$16</f>
        <v>경남장유초</v>
      </c>
      <c r="T15" s="38" t="str">
        <f>[5]멀리!$F$16</f>
        <v>3.95</v>
      </c>
      <c r="U15" s="36" t="str">
        <f>[5]멀리!$C$17</f>
        <v>이도윤</v>
      </c>
      <c r="V15" s="37" t="str">
        <f>[5]멀리!$E$17</f>
        <v>충북음성대소초</v>
      </c>
      <c r="W15" s="38" t="str">
        <f>[5]멀리!$F$17</f>
        <v>3.66</v>
      </c>
      <c r="X15" s="36" t="str">
        <f>[5]멀리!$C$18</f>
        <v>유준우</v>
      </c>
      <c r="Y15" s="37" t="str">
        <f>[5]멀리!$E$18</f>
        <v>부산송정초</v>
      </c>
      <c r="Z15" s="38" t="str">
        <f>[5]멀리!$F$18</f>
        <v>3.44</v>
      </c>
    </row>
    <row r="16" spans="1:29" s="47" customFormat="1" ht="13.5" customHeight="1">
      <c r="A16" s="159"/>
      <c r="B16" s="13" t="s">
        <v>84</v>
      </c>
      <c r="C16" s="124"/>
      <c r="D16" s="125" t="str">
        <f>[5]멀리!$G$11</f>
        <v>-0.1</v>
      </c>
      <c r="E16" s="126"/>
      <c r="F16" s="124"/>
      <c r="G16" s="125" t="str">
        <f>[5]멀리!$G$12</f>
        <v>0.8</v>
      </c>
      <c r="H16" s="126"/>
      <c r="I16" s="124"/>
      <c r="J16" s="125" t="str">
        <f>[5]멀리!$G$13</f>
        <v>0.2</v>
      </c>
      <c r="K16" s="126"/>
      <c r="L16" s="124"/>
      <c r="M16" s="125" t="str">
        <f>[5]멀리!$G$14</f>
        <v>1.3</v>
      </c>
      <c r="N16" s="126"/>
      <c r="O16" s="124"/>
      <c r="P16" s="125" t="str">
        <f>[5]멀리!$G$15</f>
        <v>0.7</v>
      </c>
      <c r="Q16" s="126"/>
      <c r="R16" s="124"/>
      <c r="S16" s="125" t="str">
        <f>[5]멀리!$G$16</f>
        <v>1.3</v>
      </c>
      <c r="T16" s="126"/>
      <c r="U16" s="124"/>
      <c r="V16" s="125" t="str">
        <f>[5]멀리!$G$17</f>
        <v>0.5</v>
      </c>
      <c r="W16" s="126"/>
      <c r="X16" s="124"/>
      <c r="Y16" s="125" t="str">
        <f>[5]멀리!$G$18</f>
        <v>0.6</v>
      </c>
      <c r="Z16" s="126"/>
    </row>
    <row r="17" spans="1:29" s="47" customFormat="1" ht="13.5" customHeight="1">
      <c r="A17" s="118">
        <v>1</v>
      </c>
      <c r="B17" s="15" t="s">
        <v>22</v>
      </c>
      <c r="C17" s="121" t="str">
        <f>[5]포환!$C$11</f>
        <v>이정우</v>
      </c>
      <c r="D17" s="122" t="str">
        <f>[5]포환!$E$11</f>
        <v>충남성환초</v>
      </c>
      <c r="E17" s="123" t="str">
        <f>[5]포환!$F$11</f>
        <v>14.52</v>
      </c>
      <c r="F17" s="121" t="str">
        <f>[5]포환!$C$12</f>
        <v>김강중</v>
      </c>
      <c r="G17" s="122" t="str">
        <f>[5]포환!$E$12</f>
        <v>오정초</v>
      </c>
      <c r="H17" s="123" t="str">
        <f>[5]포환!$F$12</f>
        <v>12.87</v>
      </c>
      <c r="I17" s="121" t="str">
        <f>[5]포환!$C$13</f>
        <v>김한형</v>
      </c>
      <c r="J17" s="122" t="str">
        <f>[5]포환!$E$13</f>
        <v>충북음성대소초</v>
      </c>
      <c r="K17" s="123" t="str">
        <f>[5]포환!$F$13</f>
        <v>12.80</v>
      </c>
      <c r="L17" s="121" t="str">
        <f>[5]포환!$C$14</f>
        <v>이시원</v>
      </c>
      <c r="M17" s="122" t="str">
        <f>[5]포환!$E$14</f>
        <v>충북동성초</v>
      </c>
      <c r="N17" s="123" t="str">
        <f>[5]포환!$F$14</f>
        <v>12.73</v>
      </c>
      <c r="O17" s="121" t="str">
        <f>[5]포환!$C$15</f>
        <v>황준석</v>
      </c>
      <c r="P17" s="122" t="str">
        <f>[5]포환!$E$15</f>
        <v>신어초</v>
      </c>
      <c r="Q17" s="123" t="str">
        <f>[5]포환!$F$15</f>
        <v>10.56</v>
      </c>
      <c r="R17" s="121" t="str">
        <f>[5]포환!$C$16</f>
        <v>박경수</v>
      </c>
      <c r="S17" s="122" t="str">
        <f>[5]포환!$E$16</f>
        <v>삼은초</v>
      </c>
      <c r="T17" s="123" t="str">
        <f>[5]포환!$F$16</f>
        <v>9.58</v>
      </c>
      <c r="U17" s="121" t="str">
        <f>[5]포환!$C$17</f>
        <v>박건희</v>
      </c>
      <c r="V17" s="122" t="str">
        <f>[5]포환!$E$17</f>
        <v>경남장유초</v>
      </c>
      <c r="W17" s="123" t="str">
        <f>[5]포환!$F$17</f>
        <v>7.02</v>
      </c>
      <c r="X17" s="121" t="str">
        <f>[5]포환!$C$18</f>
        <v>이우상</v>
      </c>
      <c r="Y17" s="122" t="str">
        <f>[5]포환!$E$18</f>
        <v>경남장유초</v>
      </c>
      <c r="Z17" s="123" t="str">
        <f>[5]포환!$F$18</f>
        <v>6.72</v>
      </c>
    </row>
    <row r="18" spans="1:29" s="47" customFormat="1" ht="13.5" customHeight="1">
      <c r="A18" s="159">
        <v>3</v>
      </c>
      <c r="B18" s="14" t="s">
        <v>13</v>
      </c>
      <c r="C18" s="36"/>
      <c r="D18" s="37" t="str">
        <f>[6]결승기록지!$E$11</f>
        <v>부산토성초</v>
      </c>
      <c r="E18" s="38" t="str">
        <f>[6]결승기록지!$F$11</f>
        <v>53.51</v>
      </c>
      <c r="F18" s="36"/>
      <c r="G18" s="37" t="str">
        <f>[6]결승기록지!$E$12</f>
        <v>대구구암초</v>
      </c>
      <c r="H18" s="38" t="str">
        <f>[6]결승기록지!$F$12</f>
        <v>55.84</v>
      </c>
      <c r="I18" s="36"/>
      <c r="J18" s="37" t="str">
        <f>[6]결승기록지!$E$13</f>
        <v>서울강신초</v>
      </c>
      <c r="K18" s="38" t="str">
        <f>[6]결승기록지!$F$13</f>
        <v>57.08</v>
      </c>
      <c r="L18" s="36"/>
      <c r="M18" s="37" t="str">
        <f>[6]결승기록지!$E$14</f>
        <v>개봉초</v>
      </c>
      <c r="N18" s="38" t="str">
        <f>[6]결승기록지!$F$14</f>
        <v>58.72</v>
      </c>
      <c r="O18" s="36"/>
      <c r="P18" s="37" t="str">
        <f>[6]결승기록지!$E$15</f>
        <v>인천일신초</v>
      </c>
      <c r="Q18" s="38" t="str">
        <f>[6]결승기록지!$F$15</f>
        <v>1:01.32</v>
      </c>
      <c r="R18" s="36"/>
      <c r="S18" s="37"/>
      <c r="T18" s="38"/>
      <c r="U18" s="36"/>
      <c r="V18" s="37"/>
      <c r="W18" s="38"/>
      <c r="X18" s="36"/>
      <c r="Y18" s="37"/>
      <c r="Z18" s="38"/>
    </row>
    <row r="19" spans="1:29" s="47" customFormat="1" ht="13.5" customHeight="1">
      <c r="A19" s="159"/>
      <c r="B19" s="13"/>
      <c r="C19" s="156" t="str">
        <f>[6]결승기록지!$C$11</f>
        <v>곽근호 이건호 박교범 이영욱</v>
      </c>
      <c r="D19" s="157"/>
      <c r="E19" s="158"/>
      <c r="F19" s="156" t="str">
        <f>[6]결승기록지!$C$12</f>
        <v xml:space="preserve">심준혁 정서진 김동우 김민성 </v>
      </c>
      <c r="G19" s="157"/>
      <c r="H19" s="158"/>
      <c r="I19" s="156" t="str">
        <f>[6]결승기록지!$C$13</f>
        <v>서형우 조필상 강현서 박재형</v>
      </c>
      <c r="J19" s="157"/>
      <c r="K19" s="158"/>
      <c r="L19" s="156" t="str">
        <f>[6]결승기록지!$C$14</f>
        <v>윤종인 김현민 조성찬 신지호</v>
      </c>
      <c r="M19" s="157"/>
      <c r="N19" s="158"/>
      <c r="O19" s="156" t="str">
        <f>[6]결승기록지!$C$15</f>
        <v>박대영 신명준 최성원 김연우</v>
      </c>
      <c r="P19" s="157"/>
      <c r="Q19" s="158"/>
      <c r="R19" s="156"/>
      <c r="S19" s="157"/>
      <c r="T19" s="158"/>
      <c r="U19" s="156"/>
      <c r="V19" s="157"/>
      <c r="W19" s="158"/>
      <c r="X19" s="156"/>
      <c r="Y19" s="157"/>
      <c r="Z19" s="158"/>
    </row>
    <row r="20" spans="1:29" s="47" customFormat="1" ht="7.5" customHeight="1">
      <c r="A20" s="118"/>
      <c r="B20" s="3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9" s="9" customFormat="1">
      <c r="A21" s="130"/>
      <c r="B21" s="160" t="s">
        <v>88</v>
      </c>
      <c r="C21" s="160"/>
      <c r="D21" s="10"/>
      <c r="E21" s="10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0"/>
      <c r="U21" s="10"/>
      <c r="V21" s="10"/>
      <c r="W21" s="10"/>
      <c r="X21" s="10"/>
      <c r="Y21" s="10"/>
      <c r="Z21" s="10"/>
    </row>
    <row r="22" spans="1:29" ht="9.75" customHeight="1">
      <c r="A22" s="13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9">
      <c r="A23" s="130"/>
      <c r="B23" s="7" t="s">
        <v>5</v>
      </c>
      <c r="C23" s="2"/>
      <c r="D23" s="3" t="s">
        <v>6</v>
      </c>
      <c r="E23" s="4"/>
      <c r="F23" s="2"/>
      <c r="G23" s="3" t="s">
        <v>9</v>
      </c>
      <c r="H23" s="4"/>
      <c r="I23" s="2"/>
      <c r="J23" s="3" t="s">
        <v>0</v>
      </c>
      <c r="K23" s="4"/>
      <c r="L23" s="2"/>
      <c r="M23" s="3" t="s">
        <v>10</v>
      </c>
      <c r="N23" s="4"/>
      <c r="O23" s="2"/>
      <c r="P23" s="3" t="s">
        <v>1</v>
      </c>
      <c r="Q23" s="4"/>
      <c r="R23" s="2"/>
      <c r="S23" s="3" t="s">
        <v>2</v>
      </c>
      <c r="T23" s="4"/>
      <c r="U23" s="2"/>
      <c r="V23" s="3" t="s">
        <v>11</v>
      </c>
      <c r="W23" s="4"/>
      <c r="X23" s="2"/>
      <c r="Y23" s="3" t="s">
        <v>7</v>
      </c>
      <c r="Z23" s="4"/>
    </row>
    <row r="24" spans="1:29" ht="14.25" thickBot="1">
      <c r="A24" s="118"/>
      <c r="B24" s="6" t="s">
        <v>15</v>
      </c>
      <c r="C24" s="5" t="s">
        <v>3</v>
      </c>
      <c r="D24" s="5" t="s">
        <v>8</v>
      </c>
      <c r="E24" s="5" t="s">
        <v>4</v>
      </c>
      <c r="F24" s="5" t="s">
        <v>3</v>
      </c>
      <c r="G24" s="5" t="s">
        <v>8</v>
      </c>
      <c r="H24" s="5" t="s">
        <v>4</v>
      </c>
      <c r="I24" s="5" t="s">
        <v>3</v>
      </c>
      <c r="J24" s="5" t="s">
        <v>8</v>
      </c>
      <c r="K24" s="5" t="s">
        <v>4</v>
      </c>
      <c r="L24" s="5" t="s">
        <v>3</v>
      </c>
      <c r="M24" s="5" t="s">
        <v>8</v>
      </c>
      <c r="N24" s="5" t="s">
        <v>4</v>
      </c>
      <c r="O24" s="5" t="s">
        <v>3</v>
      </c>
      <c r="P24" s="5" t="s">
        <v>8</v>
      </c>
      <c r="Q24" s="5" t="s">
        <v>4</v>
      </c>
      <c r="R24" s="5" t="s">
        <v>3</v>
      </c>
      <c r="S24" s="5" t="s">
        <v>8</v>
      </c>
      <c r="T24" s="5" t="s">
        <v>4</v>
      </c>
      <c r="U24" s="5" t="s">
        <v>3</v>
      </c>
      <c r="V24" s="5" t="s">
        <v>8</v>
      </c>
      <c r="W24" s="5" t="s">
        <v>4</v>
      </c>
      <c r="X24" s="5" t="s">
        <v>3</v>
      </c>
      <c r="Y24" s="5" t="s">
        <v>8</v>
      </c>
      <c r="Z24" s="5" t="s">
        <v>4</v>
      </c>
    </row>
    <row r="25" spans="1:29" s="47" customFormat="1" ht="13.5" customHeight="1" thickTop="1">
      <c r="A25" s="159">
        <v>1</v>
      </c>
      <c r="B25" s="12" t="s">
        <v>81</v>
      </c>
      <c r="C25" s="36" t="str">
        <f>[7]결승기록지!$C$11</f>
        <v>이은서</v>
      </c>
      <c r="D25" s="37" t="str">
        <f>[7]결승기록지!$E$11</f>
        <v>경남진해동부초</v>
      </c>
      <c r="E25" s="38" t="str">
        <f>[7]결승기록지!$F$11</f>
        <v>11.76</v>
      </c>
      <c r="F25" s="36" t="str">
        <f>[7]결승기록지!$C$12</f>
        <v>김하진</v>
      </c>
      <c r="G25" s="37" t="str">
        <f>[7]결승기록지!$E$12</f>
        <v>신어초</v>
      </c>
      <c r="H25" s="38" t="str">
        <f>[7]결승기록지!$F$12</f>
        <v>12.68</v>
      </c>
      <c r="I25" s="36" t="str">
        <f>[7]결승기록지!$C$13</f>
        <v>진가희</v>
      </c>
      <c r="J25" s="37" t="str">
        <f>[7]결승기록지!$E$13</f>
        <v>인천일신초</v>
      </c>
      <c r="K25" s="38" t="str">
        <f>[7]결승기록지!$F$13</f>
        <v>12.77</v>
      </c>
      <c r="L25" s="36" t="str">
        <f>[7]결승기록지!$C$14</f>
        <v>박은솔</v>
      </c>
      <c r="M25" s="37" t="str">
        <f>[7]결승기록지!$E$14</f>
        <v>홍성초</v>
      </c>
      <c r="N25" s="38" t="str">
        <f>[7]결승기록지!$F$14</f>
        <v>12.81</v>
      </c>
      <c r="O25" s="36" t="str">
        <f>[7]결승기록지!$C$15</f>
        <v>유다예</v>
      </c>
      <c r="P25" s="37" t="str">
        <f>[7]결승기록지!$E$15</f>
        <v>홍성초</v>
      </c>
      <c r="Q25" s="38" t="str">
        <f>[7]결승기록지!$F$15</f>
        <v>13.03</v>
      </c>
      <c r="R25" s="36" t="str">
        <f>[7]결승기록지!$C$16</f>
        <v>이지우</v>
      </c>
      <c r="S25" s="37" t="str">
        <f>[7]결승기록지!$E$16</f>
        <v>울산남외초</v>
      </c>
      <c r="T25" s="38" t="str">
        <f>[7]결승기록지!$F$16</f>
        <v>13.05</v>
      </c>
      <c r="U25" s="36" t="str">
        <f>[7]결승기록지!$C$17</f>
        <v>윤현서</v>
      </c>
      <c r="V25" s="37" t="str">
        <f>[7]결승기록지!$E$17</f>
        <v>충남서정초</v>
      </c>
      <c r="W25" s="38" t="str">
        <f>[7]결승기록지!$F$17</f>
        <v>13.29</v>
      </c>
      <c r="X25" s="36" t="str">
        <f>[7]결승기록지!$C$18</f>
        <v>박지은</v>
      </c>
      <c r="Y25" s="37" t="str">
        <f>[7]결승기록지!$E$18</f>
        <v>경기금정초</v>
      </c>
      <c r="Z25" s="38" t="str">
        <f>[7]결승기록지!$F$18</f>
        <v>13.36</v>
      </c>
    </row>
    <row r="26" spans="1:29" s="47" customFormat="1" ht="13.5" customHeight="1">
      <c r="A26" s="159"/>
      <c r="B26" s="16" t="s">
        <v>16</v>
      </c>
      <c r="C26" s="115"/>
      <c r="D26" s="116" t="str">
        <f>[7]결승기록지!$G$8</f>
        <v>0.6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117"/>
    </row>
    <row r="27" spans="1:29" s="47" customFormat="1" ht="13.5" customHeight="1">
      <c r="A27" s="159">
        <v>1</v>
      </c>
      <c r="B27" s="14" t="s">
        <v>12</v>
      </c>
      <c r="C27" s="36" t="str">
        <f>[8]결승기록지!$C$11</f>
        <v>기영난</v>
      </c>
      <c r="D27" s="37" t="str">
        <f>[8]결승기록지!$E$11</f>
        <v>경북다산초</v>
      </c>
      <c r="E27" s="38" t="str">
        <f>[8]결승기록지!$F$11</f>
        <v>13.10</v>
      </c>
      <c r="F27" s="36" t="str">
        <f>[8]결승기록지!$C$12</f>
        <v>노윤서</v>
      </c>
      <c r="G27" s="37" t="str">
        <f>[8]결승기록지!$E$12</f>
        <v>경기김포서초</v>
      </c>
      <c r="H27" s="38" t="str">
        <f>[8]결승기록지!$F$12</f>
        <v>13.49</v>
      </c>
      <c r="I27" s="36" t="str">
        <f>[8]결승기록지!$C$13</f>
        <v>조수현</v>
      </c>
      <c r="J27" s="37" t="str">
        <f>[8]결승기록지!$E$13</f>
        <v>경기전곡초</v>
      </c>
      <c r="K27" s="38" t="str">
        <f>[8]결승기록지!$F$13</f>
        <v>13.83</v>
      </c>
      <c r="L27" s="36" t="str">
        <f>[8]결승기록지!$C$14</f>
        <v>구미소</v>
      </c>
      <c r="M27" s="37" t="str">
        <f>[8]결승기록지!$E$14</f>
        <v>울산농서초</v>
      </c>
      <c r="N27" s="38" t="str">
        <f>[8]결승기록지!$F$14</f>
        <v>13.87</v>
      </c>
      <c r="O27" s="36" t="str">
        <f>[8]결승기록지!$C$15</f>
        <v>정다연</v>
      </c>
      <c r="P27" s="37" t="str">
        <f>[8]결승기록지!$E$15</f>
        <v>포항중앙초</v>
      </c>
      <c r="Q27" s="38" t="str">
        <f>[8]결승기록지!$F$15</f>
        <v>13.94</v>
      </c>
      <c r="R27" s="36" t="str">
        <f>[8]결승기록지!$C$16</f>
        <v>박시연</v>
      </c>
      <c r="S27" s="37" t="str">
        <f>[8]결승기록지!$E$16</f>
        <v>경기금정초</v>
      </c>
      <c r="T27" s="38" t="str">
        <f>[8]결승기록지!$F$16</f>
        <v>14.06</v>
      </c>
      <c r="U27" s="36" t="str">
        <f>[8]결승기록지!$C$17</f>
        <v>이수빈</v>
      </c>
      <c r="V27" s="37" t="str">
        <f>[8]결승기록지!$E$17</f>
        <v>경기소래초</v>
      </c>
      <c r="W27" s="38" t="str">
        <f>[8]결승기록지!$F$17</f>
        <v>14.20</v>
      </c>
      <c r="X27" s="36" t="str">
        <f>[8]결승기록지!$C$18</f>
        <v>이승서</v>
      </c>
      <c r="Y27" s="37" t="str">
        <f>[8]결승기록지!$E$18</f>
        <v>경기소래초</v>
      </c>
      <c r="Z27" s="38" t="str">
        <f>[8]결승기록지!$F$18</f>
        <v>15.04</v>
      </c>
    </row>
    <row r="28" spans="1:29" s="47" customFormat="1" ht="13.5" customHeight="1">
      <c r="A28" s="159"/>
      <c r="B28" s="13" t="s">
        <v>16</v>
      </c>
      <c r="C28" s="39"/>
      <c r="D28" s="40" t="str">
        <f>[8]결승기록지!$G$8</f>
        <v>-0.3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1"/>
    </row>
    <row r="29" spans="1:29" s="47" customFormat="1" ht="13.5" customHeight="1">
      <c r="A29" s="159">
        <v>2</v>
      </c>
      <c r="B29" s="14" t="s">
        <v>18</v>
      </c>
      <c r="C29" s="36" t="str">
        <f>[9]결승기록지!$C$11</f>
        <v>기영난</v>
      </c>
      <c r="D29" s="37" t="str">
        <f>[9]결승기록지!$E$11</f>
        <v>경북다산초</v>
      </c>
      <c r="E29" s="38" t="str">
        <f>[9]결승기록지!$F$11</f>
        <v>27.01</v>
      </c>
      <c r="F29" s="36" t="str">
        <f>[9]결승기록지!$C$12</f>
        <v>노윤서</v>
      </c>
      <c r="G29" s="37" t="str">
        <f>[9]결승기록지!$E$12</f>
        <v>경기김포서초</v>
      </c>
      <c r="H29" s="38" t="str">
        <f>[9]결승기록지!$F$12</f>
        <v>28.34</v>
      </c>
      <c r="I29" s="36" t="str">
        <f>[9]결승기록지!$C$13</f>
        <v>이수빈</v>
      </c>
      <c r="J29" s="37" t="str">
        <f>[9]결승기록지!$E$13</f>
        <v>경기소래초</v>
      </c>
      <c r="K29" s="38" t="str">
        <f>[9]결승기록지!$F$13</f>
        <v>28.57</v>
      </c>
      <c r="L29" s="36" t="str">
        <f>[9]결승기록지!$C$14</f>
        <v>조수현</v>
      </c>
      <c r="M29" s="37" t="str">
        <f>[9]결승기록지!$E$14</f>
        <v>경기전곡초</v>
      </c>
      <c r="N29" s="38" t="str">
        <f>[9]결승기록지!$F$14</f>
        <v>28.83</v>
      </c>
      <c r="O29" s="36" t="str">
        <f>[9]결승기록지!$C$15</f>
        <v>박시연</v>
      </c>
      <c r="P29" s="37" t="str">
        <f>[9]결승기록지!$E$15</f>
        <v>경북다산초</v>
      </c>
      <c r="Q29" s="38" t="str">
        <f>[9]결승기록지!$F$15</f>
        <v>30.37</v>
      </c>
      <c r="R29" s="36" t="str">
        <f>[9]결승기록지!$C$16</f>
        <v>백현아</v>
      </c>
      <c r="S29" s="37" t="str">
        <f>[9]결승기록지!$E$16</f>
        <v>충남홍남초</v>
      </c>
      <c r="T29" s="38" t="str">
        <f>[9]결승기록지!$F$16</f>
        <v>30.46</v>
      </c>
      <c r="U29" s="36" t="str">
        <f>[9]결승기록지!$C$17</f>
        <v>이새봄</v>
      </c>
      <c r="V29" s="37" t="str">
        <f>[9]결승기록지!$E$17</f>
        <v>인제남초</v>
      </c>
      <c r="W29" s="38" t="str">
        <f>[9]결승기록지!$F$17</f>
        <v>30.83</v>
      </c>
      <c r="X29" s="36"/>
      <c r="Y29" s="37"/>
      <c r="Z29" s="38"/>
    </row>
    <row r="30" spans="1:29" s="47" customFormat="1" ht="13.5" customHeight="1">
      <c r="A30" s="159"/>
      <c r="B30" s="13" t="s">
        <v>16</v>
      </c>
      <c r="C30" s="39"/>
      <c r="D30" s="40" t="str">
        <f>[9]결승기록지!$G$8</f>
        <v>0.5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1"/>
    </row>
    <row r="31" spans="1:29" s="47" customFormat="1" ht="13.5" customHeight="1">
      <c r="A31" s="118">
        <v>1</v>
      </c>
      <c r="B31" s="15" t="s">
        <v>19</v>
      </c>
      <c r="C31" s="36" t="str">
        <f>[10]결승기록지!$C$11</f>
        <v>황지나</v>
      </c>
      <c r="D31" s="37" t="str">
        <f>[10]결승기록지!$E$11</f>
        <v>충남태안초</v>
      </c>
      <c r="E31" s="38" t="str">
        <f>[10]결승기록지!$F$11</f>
        <v>2.33.12</v>
      </c>
      <c r="F31" s="36" t="str">
        <f>[10]결승기록지!$C$12</f>
        <v>손희진</v>
      </c>
      <c r="G31" s="37" t="str">
        <f>[10]결승기록지!$E$12</f>
        <v>충북삼양초</v>
      </c>
      <c r="H31" s="38" t="str">
        <f>[10]결승기록지!$F$12</f>
        <v>2.33.96</v>
      </c>
      <c r="I31" s="36" t="str">
        <f>[10]결승기록지!$C$13</f>
        <v>강나연</v>
      </c>
      <c r="J31" s="37" t="str">
        <f>[10]결승기록지!$E$13</f>
        <v>충북영동초</v>
      </c>
      <c r="K31" s="38" t="str">
        <f>[10]결승기록지!$F$13</f>
        <v>2.35.05</v>
      </c>
      <c r="L31" s="36" t="str">
        <f>[10]결승기록지!$C$14</f>
        <v>전지현</v>
      </c>
      <c r="M31" s="37" t="str">
        <f>[10]결승기록지!$E$14</f>
        <v>신어초</v>
      </c>
      <c r="N31" s="38" t="str">
        <f>[10]결승기록지!$F$14</f>
        <v>2.37.60</v>
      </c>
      <c r="O31" s="36" t="str">
        <f>[10]결승기록지!$C$15</f>
        <v>김은정</v>
      </c>
      <c r="P31" s="37" t="str">
        <f>[10]결승기록지!$E$15</f>
        <v>청통초</v>
      </c>
      <c r="Q31" s="38" t="str">
        <f>[10]결승기록지!$F$15</f>
        <v>2.38.25</v>
      </c>
      <c r="R31" s="36" t="str">
        <f>[10]결승기록지!$C$16</f>
        <v>김민서</v>
      </c>
      <c r="S31" s="37" t="str">
        <f>[10]결승기록지!$E$16</f>
        <v>경기전곡초</v>
      </c>
      <c r="T31" s="38" t="str">
        <f>[10]결승기록지!$F$16</f>
        <v>2.43.71</v>
      </c>
      <c r="U31" s="36" t="str">
        <f>[10]결승기록지!$C$17</f>
        <v>김보경</v>
      </c>
      <c r="V31" s="37" t="str">
        <f>[10]결승기록지!$E$17</f>
        <v>충남태안초</v>
      </c>
      <c r="W31" s="38" t="str">
        <f>[10]결승기록지!$F$17</f>
        <v>2.46.55</v>
      </c>
      <c r="X31" s="36" t="str">
        <f>[10]결승기록지!$C$18</f>
        <v>박시연</v>
      </c>
      <c r="Y31" s="37" t="str">
        <f>[10]결승기록지!$E$18</f>
        <v>경북다산초</v>
      </c>
      <c r="Z31" s="38" t="str">
        <f>[10]결승기록지!$F$18</f>
        <v>2.56.30</v>
      </c>
    </row>
    <row r="32" spans="1:29" s="47" customFormat="1" ht="13.5" customHeight="1">
      <c r="A32" s="119">
        <v>2</v>
      </c>
      <c r="B32" s="120" t="s">
        <v>20</v>
      </c>
      <c r="C32" s="121" t="str">
        <f>[11]높이!$C$11</f>
        <v>김은수</v>
      </c>
      <c r="D32" s="122" t="str">
        <f>[11]높이!$E$11</f>
        <v>전북고창초</v>
      </c>
      <c r="E32" s="123" t="str">
        <f>[11]높이!$F$11</f>
        <v>1.40</v>
      </c>
      <c r="F32" s="121" t="str">
        <f>[11]높이!$C$12</f>
        <v>이서연</v>
      </c>
      <c r="G32" s="122" t="str">
        <f>[11]높이!$E$12</f>
        <v>남신초</v>
      </c>
      <c r="H32" s="123" t="str">
        <f>[11]높이!$F$12</f>
        <v>1.35</v>
      </c>
      <c r="I32" s="121" t="str">
        <f>[11]높이!$C$13</f>
        <v>제희정</v>
      </c>
      <c r="J32" s="122" t="str">
        <f>[11]높이!$E$13</f>
        <v>양산서남초</v>
      </c>
      <c r="K32" s="123" t="str">
        <f>[11]높이!$F$13</f>
        <v>1.35</v>
      </c>
      <c r="L32" s="121" t="str">
        <f>[11]높이!$C$14</f>
        <v>오미래</v>
      </c>
      <c r="M32" s="122" t="str">
        <f>[11]높이!$E$14</f>
        <v>서울강신초</v>
      </c>
      <c r="N32" s="123" t="str">
        <f>[11]높이!$F$14</f>
        <v>1.30</v>
      </c>
      <c r="O32" s="121" t="str">
        <f>[11]높이!$C$15</f>
        <v>이승아</v>
      </c>
      <c r="P32" s="122" t="str">
        <f>[11]높이!$E$15</f>
        <v>서산석림초</v>
      </c>
      <c r="Q32" s="123" t="str">
        <f>[11]높이!$F$15</f>
        <v>1.20</v>
      </c>
      <c r="R32" s="121" t="str">
        <f>[11]높이!$C$16</f>
        <v>박혜린</v>
      </c>
      <c r="S32" s="122" t="str">
        <f>[11]높이!$E$16</f>
        <v>충남홍남초</v>
      </c>
      <c r="T32" s="123" t="str">
        <f>[11]높이!$F$16</f>
        <v>1.15</v>
      </c>
      <c r="U32" s="121"/>
      <c r="V32" s="122"/>
      <c r="W32" s="123"/>
      <c r="X32" s="121"/>
      <c r="Y32" s="122"/>
      <c r="Z32" s="123"/>
      <c r="AA32" s="50"/>
      <c r="AB32" s="50"/>
      <c r="AC32" s="50"/>
    </row>
    <row r="33" spans="1:26" s="47" customFormat="1" ht="13.5" customHeight="1">
      <c r="A33" s="159">
        <v>2</v>
      </c>
      <c r="B33" s="14" t="s">
        <v>21</v>
      </c>
      <c r="C33" s="36" t="str">
        <f>[11]멀리!$C$11</f>
        <v>구미소</v>
      </c>
      <c r="D33" s="37" t="str">
        <f>[11]멀리!$E$11</f>
        <v>울산농서초</v>
      </c>
      <c r="E33" s="38" t="str">
        <f>[11]멀리!$F$11</f>
        <v>4.25</v>
      </c>
      <c r="F33" s="36" t="str">
        <f>[11]멀리!$C$12</f>
        <v>박시연</v>
      </c>
      <c r="G33" s="37" t="str">
        <f>[11]멀리!$E$12</f>
        <v>경기금정초</v>
      </c>
      <c r="H33" s="38" t="str">
        <f>[11]멀리!$F$12</f>
        <v>4.18</v>
      </c>
      <c r="I33" s="36" t="str">
        <f>[11]멀리!$C$13</f>
        <v>이승아</v>
      </c>
      <c r="J33" s="37" t="str">
        <f>[11]멀리!$E$13</f>
        <v>서산석림초</v>
      </c>
      <c r="K33" s="38" t="str">
        <f>[11]멀리!$F$13</f>
        <v>4.15</v>
      </c>
      <c r="L33" s="36" t="str">
        <f>[11]멀리!$C$14</f>
        <v>민시윤</v>
      </c>
      <c r="M33" s="37" t="str">
        <f>[11]멀리!$E$14</f>
        <v>충북영동초</v>
      </c>
      <c r="N33" s="38" t="str">
        <f>[11]멀리!$F$14</f>
        <v>3.66</v>
      </c>
      <c r="O33" s="36" t="str">
        <f>[11]멀리!$C$15</f>
        <v>이주원</v>
      </c>
      <c r="P33" s="37" t="str">
        <f>[11]멀리!$E$15</f>
        <v>서울강신초</v>
      </c>
      <c r="Q33" s="38" t="str">
        <f>[11]멀리!$F$15</f>
        <v>3.50</v>
      </c>
      <c r="R33" s="36" t="str">
        <f>[11]멀리!$C$16</f>
        <v>박희은</v>
      </c>
      <c r="S33" s="37" t="str">
        <f>[11]멀리!$E$16</f>
        <v>경기소래초</v>
      </c>
      <c r="T33" s="38" t="str">
        <f>[11]멀리!$F$16</f>
        <v>3.41</v>
      </c>
      <c r="U33" s="36" t="str">
        <f>[11]멀리!$C$17</f>
        <v>조윤지</v>
      </c>
      <c r="V33" s="37" t="str">
        <f>[11]멀리!$E$17</f>
        <v>울산농서초</v>
      </c>
      <c r="W33" s="38" t="str">
        <f>[11]멀리!$F$17</f>
        <v>3.29</v>
      </c>
      <c r="X33" s="36" t="str">
        <f>[11]멀리!$C$18</f>
        <v>조혜주</v>
      </c>
      <c r="Y33" s="37" t="str">
        <f>[11]멀리!$E$18</f>
        <v>경기소래초</v>
      </c>
      <c r="Z33" s="38" t="str">
        <f>[11]멀리!$F$18</f>
        <v>3.06</v>
      </c>
    </row>
    <row r="34" spans="1:26" s="47" customFormat="1" ht="13.5" customHeight="1">
      <c r="A34" s="159"/>
      <c r="B34" s="13" t="s">
        <v>16</v>
      </c>
      <c r="C34" s="124"/>
      <c r="D34" s="125" t="str">
        <f>[11]멀리!$G$11</f>
        <v>-1.5</v>
      </c>
      <c r="E34" s="126"/>
      <c r="F34" s="124"/>
      <c r="G34" s="125" t="str">
        <f>[11]멀리!$G$12</f>
        <v>-1.5</v>
      </c>
      <c r="H34" s="126"/>
      <c r="I34" s="124"/>
      <c r="J34" s="125" t="str">
        <f>[11]멀리!$G$13</f>
        <v>0.4</v>
      </c>
      <c r="K34" s="126"/>
      <c r="L34" s="124"/>
      <c r="M34" s="125" t="str">
        <f>[11]멀리!$G$14</f>
        <v>1.4</v>
      </c>
      <c r="N34" s="126"/>
      <c r="O34" s="124"/>
      <c r="P34" s="125" t="str">
        <f>[11]멀리!$G$15</f>
        <v>-1.0</v>
      </c>
      <c r="Q34" s="126"/>
      <c r="R34" s="124"/>
      <c r="S34" s="125" t="str">
        <f>[11]멀리!$G$16</f>
        <v>1.6</v>
      </c>
      <c r="T34" s="126"/>
      <c r="U34" s="124"/>
      <c r="V34" s="125" t="str">
        <f>[11]멀리!$G$17</f>
        <v>-0.1</v>
      </c>
      <c r="W34" s="126"/>
      <c r="X34" s="124"/>
      <c r="Y34" s="125" t="str">
        <f>[11]멀리!$G$18</f>
        <v>-0.8</v>
      </c>
      <c r="Z34" s="126"/>
    </row>
    <row r="35" spans="1:26" s="47" customFormat="1" ht="13.5" customHeight="1">
      <c r="A35" s="118">
        <v>1</v>
      </c>
      <c r="B35" s="15" t="s">
        <v>22</v>
      </c>
      <c r="C35" s="36" t="str">
        <f>[11]포환!$C$11</f>
        <v>김고은</v>
      </c>
      <c r="D35" s="37" t="str">
        <f>[11]포환!$E$11</f>
        <v>경북도봉초</v>
      </c>
      <c r="E35" s="38" t="str">
        <f>[11]포환!$F$11</f>
        <v>9.75</v>
      </c>
      <c r="F35" s="36" t="str">
        <f>[11]포환!$C$12</f>
        <v>최연정</v>
      </c>
      <c r="G35" s="37" t="str">
        <f>[11]포환!$E$12</f>
        <v>인천일신초</v>
      </c>
      <c r="H35" s="38" t="str">
        <f>[11]포환!$F$12</f>
        <v>9.14</v>
      </c>
      <c r="I35" s="36" t="str">
        <f>[11]포환!$C$13</f>
        <v>박혜린</v>
      </c>
      <c r="J35" s="37" t="str">
        <f>[11]포환!$E$13</f>
        <v>충남홍남초</v>
      </c>
      <c r="K35" s="38" t="str">
        <f>[11]포환!$F$13</f>
        <v>7.70</v>
      </c>
      <c r="L35" s="36" t="str">
        <f>[11]포환!$C$14</f>
        <v>김가은</v>
      </c>
      <c r="M35" s="37" t="str">
        <f>[11]포환!$E$14</f>
        <v>신어초</v>
      </c>
      <c r="N35" s="38" t="str">
        <f>[11]포환!$F$14</f>
        <v>6.97</v>
      </c>
      <c r="O35" s="36" t="str">
        <f>[11]포환!$C$15</f>
        <v>백연우</v>
      </c>
      <c r="P35" s="37" t="str">
        <f>[11]포환!$E$15</f>
        <v>경동초</v>
      </c>
      <c r="Q35" s="38" t="str">
        <f>[11]포환!$F$15</f>
        <v>6.67</v>
      </c>
      <c r="R35" s="36" t="str">
        <f>[11]포환!$C$16</f>
        <v>안태현</v>
      </c>
      <c r="S35" s="37" t="str">
        <f>[11]포환!$E$16</f>
        <v>신어초</v>
      </c>
      <c r="T35" s="38" t="str">
        <f>[11]포환!$F$16</f>
        <v>6.04</v>
      </c>
      <c r="U35" s="36" t="str">
        <f>[11]포환!$C$17</f>
        <v>임지우</v>
      </c>
      <c r="V35" s="37" t="str">
        <f>[11]포환!$E$17</f>
        <v>경기소래초</v>
      </c>
      <c r="W35" s="38" t="str">
        <f>[11]포환!$F$17</f>
        <v>5.83</v>
      </c>
      <c r="X35" s="36" t="str">
        <f>[11]포환!$C$18</f>
        <v>정효주</v>
      </c>
      <c r="Y35" s="37" t="str">
        <f>[11]포환!$E$18</f>
        <v>김해봉황초</v>
      </c>
      <c r="Z35" s="38" t="str">
        <f>[11]포환!$F$18</f>
        <v>5.74</v>
      </c>
    </row>
    <row r="36" spans="1:26" s="47" customFormat="1" ht="13.5" customHeight="1">
      <c r="A36" s="159">
        <v>3</v>
      </c>
      <c r="B36" s="14" t="s">
        <v>13</v>
      </c>
      <c r="C36" s="36"/>
      <c r="D36" s="37" t="str">
        <f>[12]결승기록지!$E$11</f>
        <v>인천논곡초</v>
      </c>
      <c r="E36" s="38" t="str">
        <f>[12]결승기록지!$F$11</f>
        <v>58.20</v>
      </c>
      <c r="F36" s="36"/>
      <c r="G36" s="37" t="str">
        <f>[12]결승기록지!$E$12</f>
        <v>경기소래초</v>
      </c>
      <c r="H36" s="38" t="str">
        <f>[12]결승기록지!$F$12</f>
        <v>58.63</v>
      </c>
      <c r="I36" s="36"/>
      <c r="J36" s="37" t="str">
        <f>[12]결승기록지!$E$13</f>
        <v>서울강신초</v>
      </c>
      <c r="K36" s="38" t="str">
        <f>[12]결승기록지!$F$13</f>
        <v>1.01.89</v>
      </c>
      <c r="L36" s="36"/>
      <c r="M36" s="37" t="str">
        <f>[12]결승기록지!$E$14</f>
        <v>김해봉황초</v>
      </c>
      <c r="N36" s="38" t="str">
        <f>[12]결승기록지!$F$14</f>
        <v>1:10.00</v>
      </c>
      <c r="O36" s="36"/>
      <c r="P36" s="37"/>
      <c r="Q36" s="38"/>
      <c r="R36" s="36"/>
      <c r="S36" s="37"/>
      <c r="T36" s="38"/>
      <c r="U36" s="36"/>
      <c r="V36" s="37"/>
      <c r="W36" s="38"/>
      <c r="X36" s="36"/>
      <c r="Y36" s="37"/>
      <c r="Z36" s="38"/>
    </row>
    <row r="37" spans="1:26" s="47" customFormat="1" ht="13.5" customHeight="1">
      <c r="A37" s="159"/>
      <c r="B37" s="13"/>
      <c r="C37" s="156" t="str">
        <f>[12]결승기록지!$C$11</f>
        <v>권가은 김민경 이시율 한혜린</v>
      </c>
      <c r="D37" s="157"/>
      <c r="E37" s="158"/>
      <c r="F37" s="156" t="str">
        <f>[12]결승기록지!$C$12</f>
        <v>박희은 이수빈 임지우 이승서</v>
      </c>
      <c r="G37" s="157"/>
      <c r="H37" s="158"/>
      <c r="I37" s="156" t="str">
        <f>[12]결승기록지!$C$13</f>
        <v>최가현 이은수 배서연 이주원</v>
      </c>
      <c r="J37" s="157"/>
      <c r="K37" s="158"/>
      <c r="L37" s="156" t="str">
        <f>[12]결승기록지!$C$14</f>
        <v>이문희 임지혜 홍진서 정효주</v>
      </c>
      <c r="M37" s="157"/>
      <c r="N37" s="158"/>
      <c r="O37" s="156"/>
      <c r="P37" s="157"/>
      <c r="Q37" s="158"/>
      <c r="R37" s="156"/>
      <c r="S37" s="157"/>
      <c r="T37" s="158"/>
      <c r="U37" s="156"/>
      <c r="V37" s="157"/>
      <c r="W37" s="158"/>
      <c r="X37" s="156"/>
      <c r="Y37" s="157"/>
      <c r="Z37" s="158"/>
    </row>
    <row r="38" spans="1:26" s="47" customFormat="1" ht="13.5" customHeight="1">
      <c r="A38" s="54"/>
      <c r="B38" s="35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s="9" customFormat="1" ht="14.25" customHeight="1">
      <c r="A39" s="57"/>
      <c r="B39" s="11" t="s">
        <v>89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>
      <c r="A40" s="57"/>
    </row>
    <row r="41" spans="1:26">
      <c r="A41" s="57"/>
    </row>
  </sheetData>
  <mergeCells count="31">
    <mergeCell ref="A11:A12"/>
    <mergeCell ref="E2:T2"/>
    <mergeCell ref="B3:C3"/>
    <mergeCell ref="F3:S3"/>
    <mergeCell ref="A7:A8"/>
    <mergeCell ref="A9:A10"/>
    <mergeCell ref="A15:A16"/>
    <mergeCell ref="A18:A19"/>
    <mergeCell ref="C19:E19"/>
    <mergeCell ref="F19:H19"/>
    <mergeCell ref="I19:K19"/>
    <mergeCell ref="C37:E37"/>
    <mergeCell ref="O19:Q19"/>
    <mergeCell ref="R19:T19"/>
    <mergeCell ref="U19:W19"/>
    <mergeCell ref="X19:Z19"/>
    <mergeCell ref="B21:C21"/>
    <mergeCell ref="F21:S21"/>
    <mergeCell ref="L19:N19"/>
    <mergeCell ref="A25:A26"/>
    <mergeCell ref="A27:A28"/>
    <mergeCell ref="A29:A30"/>
    <mergeCell ref="A33:A34"/>
    <mergeCell ref="A36:A37"/>
    <mergeCell ref="X37:Z37"/>
    <mergeCell ref="F37:H37"/>
    <mergeCell ref="I37:K37"/>
    <mergeCell ref="L37:N37"/>
    <mergeCell ref="O37:Q37"/>
    <mergeCell ref="R37:T37"/>
    <mergeCell ref="U37:W37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view="pageBreakPreview" zoomScale="130" zoomScaleSheetLayoutView="130" workbookViewId="0">
      <selection activeCell="E2" sqref="E2:T2"/>
    </sheetView>
  </sheetViews>
  <sheetFormatPr defaultRowHeight="13.5"/>
  <cols>
    <col min="1" max="1" width="2.33203125" style="56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55"/>
    </row>
    <row r="2" spans="1:26" s="9" customFormat="1" ht="45" customHeight="1" thickBot="1">
      <c r="A2" s="55"/>
      <c r="B2" s="10"/>
      <c r="C2" s="10"/>
      <c r="D2" s="10"/>
      <c r="E2" s="162" t="s">
        <v>91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52" t="s">
        <v>92</v>
      </c>
      <c r="V2" s="52"/>
      <c r="W2" s="52"/>
      <c r="X2" s="52"/>
      <c r="Y2" s="52"/>
      <c r="Z2" s="52"/>
    </row>
    <row r="3" spans="1:26" s="9" customFormat="1" ht="14.25" thickTop="1">
      <c r="A3" s="56"/>
      <c r="B3" s="166" t="s">
        <v>93</v>
      </c>
      <c r="C3" s="166"/>
      <c r="D3" s="10"/>
      <c r="E3" s="10"/>
      <c r="F3" s="164" t="s">
        <v>94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95</v>
      </c>
      <c r="C5" s="2"/>
      <c r="D5" s="3" t="s">
        <v>96</v>
      </c>
      <c r="E5" s="4"/>
      <c r="F5" s="2"/>
      <c r="G5" s="3" t="s">
        <v>97</v>
      </c>
      <c r="H5" s="4"/>
      <c r="I5" s="2"/>
      <c r="J5" s="3" t="s">
        <v>98</v>
      </c>
      <c r="K5" s="4"/>
      <c r="L5" s="2"/>
      <c r="M5" s="3" t="s">
        <v>99</v>
      </c>
      <c r="N5" s="4"/>
      <c r="O5" s="2"/>
      <c r="P5" s="3" t="s">
        <v>100</v>
      </c>
      <c r="Q5" s="4"/>
      <c r="R5" s="2"/>
      <c r="S5" s="3" t="s">
        <v>101</v>
      </c>
      <c r="T5" s="4"/>
      <c r="U5" s="2"/>
      <c r="V5" s="3" t="s">
        <v>102</v>
      </c>
      <c r="W5" s="4"/>
      <c r="X5" s="2"/>
      <c r="Y5" s="3" t="s">
        <v>103</v>
      </c>
      <c r="Z5" s="4"/>
    </row>
    <row r="6" spans="1:26" ht="14.25" thickBot="1">
      <c r="A6" s="57"/>
      <c r="B6" s="6" t="s">
        <v>104</v>
      </c>
      <c r="C6" s="5" t="s">
        <v>105</v>
      </c>
      <c r="D6" s="5" t="s">
        <v>106</v>
      </c>
      <c r="E6" s="5" t="s">
        <v>107</v>
      </c>
      <c r="F6" s="5" t="s">
        <v>105</v>
      </c>
      <c r="G6" s="5" t="s">
        <v>106</v>
      </c>
      <c r="H6" s="5" t="s">
        <v>107</v>
      </c>
      <c r="I6" s="5" t="s">
        <v>105</v>
      </c>
      <c r="J6" s="5" t="s">
        <v>106</v>
      </c>
      <c r="K6" s="5" t="s">
        <v>107</v>
      </c>
      <c r="L6" s="5" t="s">
        <v>105</v>
      </c>
      <c r="M6" s="5" t="s">
        <v>106</v>
      </c>
      <c r="N6" s="5" t="s">
        <v>107</v>
      </c>
      <c r="O6" s="5" t="s">
        <v>105</v>
      </c>
      <c r="P6" s="5" t="s">
        <v>106</v>
      </c>
      <c r="Q6" s="5" t="s">
        <v>107</v>
      </c>
      <c r="R6" s="5" t="s">
        <v>105</v>
      </c>
      <c r="S6" s="5" t="s">
        <v>106</v>
      </c>
      <c r="T6" s="5" t="s">
        <v>107</v>
      </c>
      <c r="U6" s="5" t="s">
        <v>105</v>
      </c>
      <c r="V6" s="5" t="s">
        <v>106</v>
      </c>
      <c r="W6" s="5" t="s">
        <v>107</v>
      </c>
      <c r="X6" s="5" t="s">
        <v>105</v>
      </c>
      <c r="Y6" s="5" t="s">
        <v>106</v>
      </c>
      <c r="Z6" s="5" t="s">
        <v>107</v>
      </c>
    </row>
    <row r="7" spans="1:26" s="47" customFormat="1" ht="13.5" customHeight="1" thickTop="1">
      <c r="A7" s="165">
        <v>1</v>
      </c>
      <c r="B7" s="12" t="s">
        <v>108</v>
      </c>
      <c r="C7" s="66" t="str">
        <f>[51]결승기록지!$C$11</f>
        <v>김환</v>
      </c>
      <c r="D7" s="67" t="str">
        <f>[51]결승기록지!$E$11</f>
        <v>울산스포츠과학중</v>
      </c>
      <c r="E7" s="27" t="str">
        <f>[51]결승기록지!$F$11</f>
        <v>11.16</v>
      </c>
      <c r="F7" s="66" t="str">
        <f>[51]결승기록지!$C$12</f>
        <v>차민오</v>
      </c>
      <c r="G7" s="67" t="str">
        <f>[51]결승기록지!$E$12</f>
        <v>석우중</v>
      </c>
      <c r="H7" s="27" t="str">
        <f>[51]결승기록지!$F$12</f>
        <v>11.33</v>
      </c>
      <c r="I7" s="66" t="str">
        <f>[51]결승기록지!$C$13</f>
        <v>송현우</v>
      </c>
      <c r="J7" s="67" t="str">
        <f>[51]결승기록지!$E$13</f>
        <v>언남중</v>
      </c>
      <c r="K7" s="27" t="str">
        <f>[51]결승기록지!$F$13</f>
        <v>11.40</v>
      </c>
      <c r="L7" s="66" t="str">
        <f>[51]결승기록지!$C$14</f>
        <v>나마디 조엘진</v>
      </c>
      <c r="M7" s="67" t="str">
        <f>[51]결승기록지!$E$14</f>
        <v>금파중</v>
      </c>
      <c r="N7" s="27" t="str">
        <f>[51]결승기록지!$F$14</f>
        <v>11.41</v>
      </c>
      <c r="O7" s="66" t="str">
        <f>[51]결승기록지!$C$15</f>
        <v>손호영</v>
      </c>
      <c r="P7" s="67" t="str">
        <f>[51]결승기록지!$E$15</f>
        <v>석우중</v>
      </c>
      <c r="Q7" s="27" t="str">
        <f>[51]결승기록지!$F$15</f>
        <v>11.52</v>
      </c>
      <c r="R7" s="66" t="str">
        <f>[51]결승기록지!$C$16</f>
        <v>김태욱</v>
      </c>
      <c r="S7" s="67" t="str">
        <f>[51]결승기록지!$E$16</f>
        <v>서울체육중</v>
      </c>
      <c r="T7" s="27" t="str">
        <f>[51]결승기록지!$F$16</f>
        <v>11.58</v>
      </c>
      <c r="U7" s="66" t="str">
        <f>[51]결승기록지!$C$17</f>
        <v>용현건</v>
      </c>
      <c r="V7" s="67" t="str">
        <f>[51]결승기록지!$E$17</f>
        <v>부원중</v>
      </c>
      <c r="W7" s="27" t="str">
        <f>[51]결승기록지!$F$17</f>
        <v>11.63</v>
      </c>
      <c r="X7" s="66" t="str">
        <f>[51]결승기록지!$C$18</f>
        <v>김민제</v>
      </c>
      <c r="Y7" s="67" t="str">
        <f>[51]결승기록지!$E$18</f>
        <v>거제중앙중</v>
      </c>
      <c r="Z7" s="27" t="str">
        <f>[51]결승기록지!$F$18</f>
        <v>11.69</v>
      </c>
    </row>
    <row r="8" spans="1:26" s="47" customFormat="1" ht="13.5" customHeight="1">
      <c r="A8" s="165"/>
      <c r="B8" s="13" t="s">
        <v>109</v>
      </c>
      <c r="C8" s="39"/>
      <c r="D8" s="40" t="str">
        <f>[51]결승기록지!$G$8</f>
        <v>2.8</v>
      </c>
      <c r="E8" s="131" t="s">
        <v>110</v>
      </c>
      <c r="F8" s="131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1"/>
    </row>
    <row r="9" spans="1:26" s="47" customFormat="1" ht="13.5" customHeight="1">
      <c r="A9" s="165">
        <v>2</v>
      </c>
      <c r="B9" s="14" t="s">
        <v>111</v>
      </c>
      <c r="C9" s="36" t="str">
        <f>[52]결승기록지!$C$11</f>
        <v>김환</v>
      </c>
      <c r="D9" s="37" t="str">
        <f>[52]결승기록지!$E$11</f>
        <v>울산스포츠과학중</v>
      </c>
      <c r="E9" s="38" t="str">
        <f>[52]결승기록지!$F$11</f>
        <v>22.98</v>
      </c>
      <c r="F9" s="36" t="str">
        <f>[52]결승기록지!$C$12</f>
        <v>차민오</v>
      </c>
      <c r="G9" s="37" t="str">
        <f>[52]결승기록지!$E$12</f>
        <v>석우중</v>
      </c>
      <c r="H9" s="38" t="str">
        <f>[52]결승기록지!$F$12</f>
        <v>23.04</v>
      </c>
      <c r="I9" s="36" t="str">
        <f>[52]결승기록지!$C$13</f>
        <v>이영민</v>
      </c>
      <c r="J9" s="37" t="str">
        <f>[52]결승기록지!$E$13</f>
        <v>인천남중</v>
      </c>
      <c r="K9" s="38" t="str">
        <f>[52]결승기록지!$F$13</f>
        <v>23.52</v>
      </c>
      <c r="L9" s="36" t="str">
        <f>[52]결승기록지!$C$14</f>
        <v>김동진</v>
      </c>
      <c r="M9" s="37" t="str">
        <f>[52]결승기록지!$E$14</f>
        <v>월배중</v>
      </c>
      <c r="N9" s="38" t="str">
        <f>[52]결승기록지!$F$14</f>
        <v>23.57</v>
      </c>
      <c r="O9" s="36" t="str">
        <f>[52]결승기록지!$C$15</f>
        <v>송현우</v>
      </c>
      <c r="P9" s="37" t="str">
        <f>[52]결승기록지!$E$15</f>
        <v>언남중</v>
      </c>
      <c r="Q9" s="38" t="str">
        <f>[52]결승기록지!$F$15</f>
        <v>23.70</v>
      </c>
      <c r="R9" s="36" t="str">
        <f>[52]결승기록지!$C$16</f>
        <v>용현건</v>
      </c>
      <c r="S9" s="37" t="str">
        <f>[52]결승기록지!$E$16</f>
        <v>부원중</v>
      </c>
      <c r="T9" s="38" t="str">
        <f>[52]결승기록지!$F$16</f>
        <v>23.73</v>
      </c>
      <c r="U9" s="36"/>
      <c r="V9" s="37"/>
      <c r="W9" s="38"/>
      <c r="X9" s="36"/>
      <c r="Y9" s="37"/>
      <c r="Z9" s="38"/>
    </row>
    <row r="10" spans="1:26" s="47" customFormat="1" ht="13.5" customHeight="1">
      <c r="A10" s="165"/>
      <c r="B10" s="13" t="s">
        <v>112</v>
      </c>
      <c r="C10" s="39"/>
      <c r="D10" s="40" t="str">
        <f>[52]결승기록지!$G$8</f>
        <v>-0.4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1"/>
    </row>
    <row r="11" spans="1:26" s="47" customFormat="1" ht="13.5" customHeight="1">
      <c r="A11" s="54">
        <v>3</v>
      </c>
      <c r="B11" s="15" t="s">
        <v>113</v>
      </c>
      <c r="C11" s="29" t="str">
        <f>[53]결승기록지!$C$11</f>
        <v>서기훈</v>
      </c>
      <c r="D11" s="30" t="str">
        <f>[53]결승기록지!$E$11</f>
        <v>성산중</v>
      </c>
      <c r="E11" s="31" t="str">
        <f>[53]결승기록지!$F$11</f>
        <v>52.10</v>
      </c>
      <c r="F11" s="29" t="str">
        <f>[53]결승기록지!$C$12</f>
        <v>양승우</v>
      </c>
      <c r="G11" s="62" t="str">
        <f>[53]결승기록지!$E$12</f>
        <v>서산중</v>
      </c>
      <c r="H11" s="30" t="str">
        <f>[53]결승기록지!$F$12</f>
        <v>52.15</v>
      </c>
      <c r="I11" s="29" t="str">
        <f>[53]결승기록지!$C$13</f>
        <v>이영민</v>
      </c>
      <c r="J11" s="30" t="str">
        <f>[53]결승기록지!$E$13</f>
        <v>인천남중</v>
      </c>
      <c r="K11" s="31" t="str">
        <f>[53]결승기록지!$F$13</f>
        <v>52.16</v>
      </c>
      <c r="L11" s="29" t="str">
        <f>[53]결승기록지!$C$14</f>
        <v>윤영민</v>
      </c>
      <c r="M11" s="30" t="str">
        <f>[53]결승기록지!$E$14</f>
        <v>대흥중</v>
      </c>
      <c r="N11" s="31" t="str">
        <f>[53]결승기록지!$F$14</f>
        <v>52.19</v>
      </c>
      <c r="O11" s="29" t="str">
        <f>[53]결승기록지!$C$15</f>
        <v>길혁진</v>
      </c>
      <c r="P11" s="30" t="str">
        <f>[53]결승기록지!$E$15</f>
        <v>소래중</v>
      </c>
      <c r="Q11" s="31" t="str">
        <f>[53]결승기록지!$F$15</f>
        <v>52.45</v>
      </c>
      <c r="R11" s="29" t="str">
        <f>[53]결승기록지!$C$16</f>
        <v>최지원</v>
      </c>
      <c r="S11" s="30" t="str">
        <f>[53]결승기록지!$E$16</f>
        <v>진해냉천중</v>
      </c>
      <c r="T11" s="31" t="str">
        <f>[53]결승기록지!$F$16</f>
        <v>53.35</v>
      </c>
      <c r="U11" s="29" t="str">
        <f>[53]결승기록지!$C$17</f>
        <v>김관희</v>
      </c>
      <c r="V11" s="30" t="str">
        <f>[53]결승기록지!$E$17</f>
        <v>소래중</v>
      </c>
      <c r="W11" s="31" t="str">
        <f>[53]결승기록지!$F$17</f>
        <v>56.27</v>
      </c>
      <c r="X11" s="29" t="str">
        <f>[53]결승기록지!$C$18</f>
        <v>노현서</v>
      </c>
      <c r="Y11" s="30" t="str">
        <f>[53]결승기록지!$E$18</f>
        <v>서곶중</v>
      </c>
      <c r="Z11" s="31" t="str">
        <f>[53]결승기록지!$F$18</f>
        <v>56.46</v>
      </c>
    </row>
    <row r="12" spans="1:26" s="47" customFormat="1" ht="13.5" customHeight="1">
      <c r="A12" s="54">
        <v>4</v>
      </c>
      <c r="B12" s="15" t="s">
        <v>114</v>
      </c>
      <c r="C12" s="17" t="str">
        <f>[54]결승기록지!$C$11</f>
        <v>오준서</v>
      </c>
      <c r="D12" s="18" t="str">
        <f>[54]결승기록지!$E$11</f>
        <v>성보중</v>
      </c>
      <c r="E12" s="61" t="str">
        <f>[54]결승기록지!$F$11</f>
        <v>2:06.51</v>
      </c>
      <c r="F12" s="17" t="str">
        <f>[54]결승기록지!$C$12</f>
        <v>김현우</v>
      </c>
      <c r="G12" s="18" t="str">
        <f>[54]결승기록지!$E$12</f>
        <v>전남체육중</v>
      </c>
      <c r="H12" s="61" t="str">
        <f>[54]결승기록지!$F$12</f>
        <v>2:08.26</v>
      </c>
      <c r="I12" s="17" t="str">
        <f>[54]결승기록지!$C$13</f>
        <v>이동규</v>
      </c>
      <c r="J12" s="18" t="str">
        <f>[54]결승기록지!$E$13</f>
        <v>설온중</v>
      </c>
      <c r="K12" s="61" t="str">
        <f>[54]결승기록지!$F$13</f>
        <v>2:08.78</v>
      </c>
      <c r="L12" s="17" t="str">
        <f>[54]결승기록지!$C$14</f>
        <v>이동화</v>
      </c>
      <c r="M12" s="18" t="str">
        <f>[54]결승기록지!$E$14</f>
        <v>경주중</v>
      </c>
      <c r="N12" s="61" t="str">
        <f>[54]결승기록지!$F$14</f>
        <v>2:08.83</v>
      </c>
      <c r="O12" s="17" t="str">
        <f>[54]결승기록지!$C$15</f>
        <v>주우현</v>
      </c>
      <c r="P12" s="18" t="str">
        <f>[54]결승기록지!$E$15</f>
        <v>대구체육중</v>
      </c>
      <c r="Q12" s="61" t="str">
        <f>[54]결승기록지!$F$15</f>
        <v>2:10.18</v>
      </c>
      <c r="R12" s="17" t="str">
        <f>[54]결승기록지!$C$16</f>
        <v>전진용</v>
      </c>
      <c r="S12" s="18" t="str">
        <f>[54]결승기록지!$E$16</f>
        <v>신천중</v>
      </c>
      <c r="T12" s="61" t="str">
        <f>[54]결승기록지!$F$16</f>
        <v>2:14.33</v>
      </c>
      <c r="U12" s="17" t="str">
        <f>[54]결승기록지!$C$17</f>
        <v>박성진</v>
      </c>
      <c r="V12" s="18" t="str">
        <f>[54]결승기록지!$E$17</f>
        <v>점촌중</v>
      </c>
      <c r="W12" s="61" t="str">
        <f>[54]결승기록지!$F$17</f>
        <v>2:20.80</v>
      </c>
      <c r="X12" s="17"/>
      <c r="Y12" s="18"/>
      <c r="Z12" s="61"/>
    </row>
    <row r="13" spans="1:26" s="47" customFormat="1" ht="13.5" customHeight="1">
      <c r="A13" s="54">
        <v>2</v>
      </c>
      <c r="B13" s="15" t="s">
        <v>115</v>
      </c>
      <c r="C13" s="132" t="str">
        <f>[55]결승기록지!$C$11</f>
        <v>박주용</v>
      </c>
      <c r="D13" s="46" t="str">
        <f>[55]결승기록지!$E$11</f>
        <v>강원체육중</v>
      </c>
      <c r="E13" s="133" t="str">
        <f>[55]결승기록지!$F$11</f>
        <v>4:20.42</v>
      </c>
      <c r="F13" s="17" t="str">
        <f>[55]결승기록지!$C$12</f>
        <v>김한별</v>
      </c>
      <c r="G13" s="18" t="str">
        <f>[55]결승기록지!$E$12</f>
        <v>경북영동중</v>
      </c>
      <c r="H13" s="61" t="str">
        <f>[55]결승기록지!$F$12</f>
        <v>4:21.58</v>
      </c>
      <c r="I13" s="17" t="str">
        <f>[55]결승기록지!$C$13</f>
        <v>정신유</v>
      </c>
      <c r="J13" s="18" t="str">
        <f>[55]결승기록지!$E$13</f>
        <v>광주체육중</v>
      </c>
      <c r="K13" s="61" t="str">
        <f>[55]결승기록지!$F$13</f>
        <v>4:21.75</v>
      </c>
      <c r="L13" s="17" t="str">
        <f>[55]결승기록지!$C$14</f>
        <v>김현우</v>
      </c>
      <c r="M13" s="18" t="str">
        <f>[55]결승기록지!$E$14</f>
        <v>전남체육중</v>
      </c>
      <c r="N13" s="61" t="str">
        <f>[55]결승기록지!$F$14</f>
        <v>4:21.87</v>
      </c>
      <c r="O13" s="17" t="str">
        <f>[55]결승기록지!$C$15</f>
        <v>심주완</v>
      </c>
      <c r="P13" s="18" t="str">
        <f>[55]결승기록지!$E$15</f>
        <v>배문중</v>
      </c>
      <c r="Q13" s="61" t="str">
        <f>[55]결승기록지!$F$15</f>
        <v>4:22.82</v>
      </c>
      <c r="R13" s="17" t="str">
        <f>[55]결승기록지!$C$16</f>
        <v>정우진</v>
      </c>
      <c r="S13" s="18" t="str">
        <f>[55]결승기록지!$E$16</f>
        <v>대구체육중</v>
      </c>
      <c r="T13" s="61" t="str">
        <f>[55]결승기록지!$F$16</f>
        <v>4:23.57</v>
      </c>
      <c r="U13" s="17" t="str">
        <f>[55]결승기록지!$C$17</f>
        <v>최호연</v>
      </c>
      <c r="V13" s="18" t="str">
        <f>[55]결승기록지!$E$17</f>
        <v>대전체육중</v>
      </c>
      <c r="W13" s="61" t="str">
        <f>[55]결승기록지!$F$17</f>
        <v>4:23.79</v>
      </c>
      <c r="X13" s="17" t="str">
        <f>[55]결승기록지!$C$18</f>
        <v>주우현</v>
      </c>
      <c r="Y13" s="18" t="str">
        <f>[55]결승기록지!$E$18</f>
        <v>대구체육중</v>
      </c>
      <c r="Z13" s="61" t="str">
        <f>[55]결승기록지!$F$18</f>
        <v>4:24.81</v>
      </c>
    </row>
    <row r="14" spans="1:26" s="47" customFormat="1" ht="13.5" customHeight="1">
      <c r="A14" s="54">
        <v>4</v>
      </c>
      <c r="B14" s="15" t="s">
        <v>116</v>
      </c>
      <c r="C14" s="17" t="str">
        <f>[56]결승기록지!$C$11</f>
        <v>박주용</v>
      </c>
      <c r="D14" s="18" t="str">
        <f>[56]결승기록지!$E$11</f>
        <v>강원체육중</v>
      </c>
      <c r="E14" s="19" t="str">
        <f>[56]결승기록지!$F$11</f>
        <v>9:14.50</v>
      </c>
      <c r="F14" s="17" t="str">
        <f>[56]결승기록지!$C$12</f>
        <v>김한별</v>
      </c>
      <c r="G14" s="18" t="str">
        <f>[56]결승기록지!$E$12</f>
        <v>경북영동중</v>
      </c>
      <c r="H14" s="19" t="str">
        <f>[56]결승기록지!$F$12</f>
        <v>9:15.81</v>
      </c>
      <c r="I14" s="17" t="str">
        <f>[56]결승기록지!$C$13</f>
        <v>고정현</v>
      </c>
      <c r="J14" s="18" t="str">
        <f>[56]결승기록지!$E$13</f>
        <v>금파중</v>
      </c>
      <c r="K14" s="19" t="str">
        <f>[56]결승기록지!$F$13</f>
        <v>9:29.55</v>
      </c>
      <c r="L14" s="17" t="str">
        <f>[56]결승기록지!$C$14</f>
        <v>양경준</v>
      </c>
      <c r="M14" s="18" t="str">
        <f>[56]결승기록지!$E$14</f>
        <v>금호중</v>
      </c>
      <c r="N14" s="19" t="str">
        <f>[56]결승기록지!$F$14</f>
        <v>9:30.74</v>
      </c>
      <c r="O14" s="17" t="str">
        <f>[56]결승기록지!$C$15</f>
        <v>한예훈</v>
      </c>
      <c r="P14" s="18" t="str">
        <f>[56]결승기록지!$E$15</f>
        <v>서울체육중</v>
      </c>
      <c r="Q14" s="19" t="str">
        <f>[56]결승기록지!$F$15</f>
        <v>9:41.44</v>
      </c>
      <c r="R14" s="17" t="str">
        <f>[56]결승기록지!$C$16</f>
        <v>우재영</v>
      </c>
      <c r="S14" s="18" t="str">
        <f>[56]결승기록지!$E$16</f>
        <v>영주중</v>
      </c>
      <c r="T14" s="19" t="str">
        <f>[56]결승기록지!$F$16</f>
        <v>9:46.24</v>
      </c>
      <c r="U14" s="17" t="str">
        <f>[56]결승기록지!$C$17</f>
        <v>김하랑</v>
      </c>
      <c r="V14" s="18" t="str">
        <f>[56]결승기록지!$E$17</f>
        <v>충북영동중</v>
      </c>
      <c r="W14" s="19" t="str">
        <f>[56]결승기록지!$F$17</f>
        <v>9:48.59</v>
      </c>
      <c r="X14" s="17" t="str">
        <f>[56]결승기록지!$C$18</f>
        <v>강동훈</v>
      </c>
      <c r="Y14" s="18" t="str">
        <f>[56]결승기록지!$E$18</f>
        <v>반곡중</v>
      </c>
      <c r="Z14" s="19" t="str">
        <f>[56]결승기록지!$F$18</f>
        <v>9:52.38</v>
      </c>
    </row>
    <row r="15" spans="1:26" s="47" customFormat="1" ht="13.5" customHeight="1">
      <c r="A15" s="165">
        <v>4</v>
      </c>
      <c r="B15" s="14" t="s">
        <v>117</v>
      </c>
      <c r="C15" s="20" t="str">
        <f>[57]결승기록지!$C$11</f>
        <v>김건우</v>
      </c>
      <c r="D15" s="21" t="str">
        <f>[57]결승기록지!$E$11</f>
        <v>와동중</v>
      </c>
      <c r="E15" s="22" t="str">
        <f>[57]결승기록지!$F$11</f>
        <v>15.31</v>
      </c>
      <c r="F15" s="20" t="str">
        <f>[57]결승기록지!$C$12</f>
        <v>장영진</v>
      </c>
      <c r="G15" s="21" t="str">
        <f>[57]결승기록지!$E$12</f>
        <v>대전대신중</v>
      </c>
      <c r="H15" s="22" t="str">
        <f>[57]결승기록지!$F$12</f>
        <v>15.35</v>
      </c>
      <c r="I15" s="20" t="str">
        <f>[57]결승기록지!$C$13</f>
        <v>윤인재</v>
      </c>
      <c r="J15" s="21" t="str">
        <f>[57]결승기록지!$E$13</f>
        <v>울산중</v>
      </c>
      <c r="K15" s="22" t="str">
        <f>[57]결승기록지!$F$13</f>
        <v>15.81</v>
      </c>
      <c r="L15" s="20" t="str">
        <f>[57]결승기록지!$C$14</f>
        <v>서하운</v>
      </c>
      <c r="M15" s="21" t="str">
        <f>[57]결승기록지!$E$14</f>
        <v>동방중</v>
      </c>
      <c r="N15" s="22" t="str">
        <f>[57]결승기록지!$F$14</f>
        <v>16.02</v>
      </c>
      <c r="O15" s="20" t="str">
        <f>[57]결승기록지!$C$15</f>
        <v>안현준</v>
      </c>
      <c r="P15" s="21" t="str">
        <f>[57]결승기록지!$E$15</f>
        <v>상주중</v>
      </c>
      <c r="Q15" s="22" t="str">
        <f>[57]결승기록지!$F$15</f>
        <v>16.76</v>
      </c>
      <c r="R15" s="20" t="str">
        <f>[57]결승기록지!$C$16</f>
        <v>김동진</v>
      </c>
      <c r="S15" s="21" t="str">
        <f>[57]결승기록지!$E$16</f>
        <v>월배중</v>
      </c>
      <c r="T15" s="22" t="str">
        <f>[57]결승기록지!$F$16</f>
        <v>17.10</v>
      </c>
      <c r="U15" s="20" t="str">
        <f>[57]결승기록지!$C$17</f>
        <v>이동현</v>
      </c>
      <c r="V15" s="21" t="str">
        <f>[57]결승기록지!$E$17</f>
        <v>대전체육중</v>
      </c>
      <c r="W15" s="22" t="str">
        <f>[57]결승기록지!$F$17</f>
        <v>18.41</v>
      </c>
      <c r="X15" s="20" t="str">
        <f>[57]결승기록지!$C$18</f>
        <v>조연승</v>
      </c>
      <c r="Y15" s="21" t="str">
        <f>[57]결승기록지!$E$18</f>
        <v>회룡중</v>
      </c>
      <c r="Z15" s="22" t="str">
        <f>[57]결승기록지!$F$18</f>
        <v>19.32</v>
      </c>
    </row>
    <row r="16" spans="1:26" s="47" customFormat="1" ht="13.5" customHeight="1">
      <c r="A16" s="165"/>
      <c r="B16" s="13" t="s">
        <v>109</v>
      </c>
      <c r="C16" s="39"/>
      <c r="D16" s="40" t="str">
        <f>[57]결승기록지!$G$8</f>
        <v>0.1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1"/>
    </row>
    <row r="17" spans="1:29" s="47" customFormat="1" ht="13.5" customHeight="1">
      <c r="A17" s="54">
        <v>5</v>
      </c>
      <c r="B17" s="16" t="s">
        <v>118</v>
      </c>
      <c r="C17" s="36" t="str">
        <f>[58]결승기록지!$C$11</f>
        <v>김예훈</v>
      </c>
      <c r="D17" s="37" t="str">
        <f>[58]결승기록지!$E$11</f>
        <v>송내중앙중</v>
      </c>
      <c r="E17" s="38" t="str">
        <f>[58]결승기록지!$F$11</f>
        <v>14:03.73</v>
      </c>
      <c r="F17" s="36" t="str">
        <f>[58]결승기록지!$C$12</f>
        <v>이태빈</v>
      </c>
      <c r="G17" s="37" t="str">
        <f>[58]결승기록지!$E$12</f>
        <v>백운중</v>
      </c>
      <c r="H17" s="38" t="str">
        <f>[58]결승기록지!$F$12</f>
        <v>15:26.56</v>
      </c>
      <c r="I17" s="36" t="str">
        <f>[58]결승기록지!$C$13</f>
        <v>김도연</v>
      </c>
      <c r="J17" s="37" t="str">
        <f>[58]결승기록지!$E$13</f>
        <v>송내중앙중</v>
      </c>
      <c r="K17" s="38" t="str">
        <f>[58]결승기록지!$F$13</f>
        <v>15:33.28</v>
      </c>
      <c r="L17" s="36" t="str">
        <f>[58]결승기록지!$C$14</f>
        <v>김성욱</v>
      </c>
      <c r="M17" s="37" t="str">
        <f>[58]결승기록지!$E$14</f>
        <v>양양중</v>
      </c>
      <c r="N17" s="38" t="str">
        <f>[58]결승기록지!$F$14</f>
        <v>15:49.26</v>
      </c>
      <c r="O17" s="36" t="str">
        <f>[58]결승기록지!$C$15</f>
        <v>고재민</v>
      </c>
      <c r="P17" s="37" t="str">
        <f>[58]결승기록지!$E$15</f>
        <v>점촌중</v>
      </c>
      <c r="Q17" s="38" t="str">
        <f>[58]결승기록지!$F$15</f>
        <v>16:06.08</v>
      </c>
      <c r="R17" s="36" t="str">
        <f>[58]결승기록지!$C$16</f>
        <v>장민기</v>
      </c>
      <c r="S17" s="37" t="str">
        <f>[58]결승기록지!$E$16</f>
        <v>부산체육중</v>
      </c>
      <c r="T17" s="38" t="str">
        <f>[58]결승기록지!$F$16</f>
        <v>16:25.11</v>
      </c>
      <c r="U17" s="36" t="str">
        <f>[58]결승기록지!$C$17</f>
        <v>함지안</v>
      </c>
      <c r="V17" s="37" t="str">
        <f>[58]결승기록지!$E$17</f>
        <v>송내중앙중</v>
      </c>
      <c r="W17" s="38" t="str">
        <f>[58]결승기록지!$F$17</f>
        <v>17:34.15</v>
      </c>
      <c r="X17" s="36" t="str">
        <f>[58]결승기록지!$C$18</f>
        <v>정민후</v>
      </c>
      <c r="Y17" s="37" t="str">
        <f>[58]결승기록지!$E$18</f>
        <v>행당중</v>
      </c>
      <c r="Z17" s="38" t="str">
        <f>[58]결승기록지!$F$18</f>
        <v>19:02.13</v>
      </c>
    </row>
    <row r="18" spans="1:29" s="47" customFormat="1" ht="13.5" customHeight="1">
      <c r="A18" s="165">
        <v>4</v>
      </c>
      <c r="B18" s="14" t="s">
        <v>119</v>
      </c>
      <c r="C18" s="36"/>
      <c r="D18" s="37" t="str">
        <f>[59]결승기록지!$E$11</f>
        <v>월배중</v>
      </c>
      <c r="E18" s="38" t="str">
        <f>[59]결승기록지!$F$11</f>
        <v>46.29</v>
      </c>
      <c r="F18" s="36"/>
      <c r="G18" s="37" t="str">
        <f>[59]결승기록지!$E$12</f>
        <v>석우중</v>
      </c>
      <c r="H18" s="38" t="str">
        <f>[59]결승기록지!$F$12</f>
        <v>46.73</v>
      </c>
      <c r="I18" s="36"/>
      <c r="J18" s="37" t="str">
        <f>[59]결승기록지!$E$13</f>
        <v>광양백운중</v>
      </c>
      <c r="K18" s="38" t="str">
        <f>[59]결승기록지!$F$13</f>
        <v>48.18</v>
      </c>
      <c r="L18" s="36"/>
      <c r="M18" s="37" t="str">
        <f>[59]결승기록지!$E$14</f>
        <v>서곶중</v>
      </c>
      <c r="N18" s="38" t="str">
        <f>[59]결승기록지!$F$14</f>
        <v>48.73</v>
      </c>
      <c r="O18" s="36"/>
      <c r="P18" s="37"/>
      <c r="Q18" s="38"/>
      <c r="R18" s="36"/>
      <c r="S18" s="37"/>
      <c r="T18" s="38"/>
      <c r="U18" s="36"/>
      <c r="V18" s="37"/>
      <c r="W18" s="38"/>
      <c r="X18" s="36"/>
      <c r="Y18" s="37"/>
      <c r="Z18" s="38"/>
    </row>
    <row r="19" spans="1:29" s="47" customFormat="1" ht="13.5" customHeight="1">
      <c r="A19" s="165"/>
      <c r="B19" s="13"/>
      <c r="C19" s="156" t="str">
        <f>[59]결승기록지!$C$11</f>
        <v>정준우 김동진 구민수 곽의찬</v>
      </c>
      <c r="D19" s="157"/>
      <c r="E19" s="158"/>
      <c r="F19" s="156" t="str">
        <f>[59]결승기록지!$C$12</f>
        <v>이승민 차민오 손호영 김도혁</v>
      </c>
      <c r="G19" s="157"/>
      <c r="H19" s="158"/>
      <c r="I19" s="156" t="str">
        <f>[59]결승기록지!$C$13</f>
        <v>고준희 김종인 성지윤 주규식</v>
      </c>
      <c r="J19" s="157"/>
      <c r="K19" s="158"/>
      <c r="L19" s="156" t="str">
        <f>[59]결승기록지!$C$14</f>
        <v>김 한 김수하 신광근 노현서</v>
      </c>
      <c r="M19" s="157"/>
      <c r="N19" s="158"/>
      <c r="O19" s="156"/>
      <c r="P19" s="157"/>
      <c r="Q19" s="158"/>
      <c r="R19" s="156"/>
      <c r="S19" s="157"/>
      <c r="T19" s="158"/>
      <c r="U19" s="156"/>
      <c r="V19" s="157"/>
      <c r="W19" s="158"/>
      <c r="X19" s="156"/>
      <c r="Y19" s="157"/>
      <c r="Z19" s="158"/>
    </row>
    <row r="20" spans="1:29" s="47" customFormat="1" ht="13.5" customHeight="1">
      <c r="A20" s="165">
        <v>5</v>
      </c>
      <c r="B20" s="14" t="s">
        <v>120</v>
      </c>
      <c r="C20" s="36"/>
      <c r="D20" s="37" t="str">
        <f>[60]결승기록지!$E$11</f>
        <v>월배중</v>
      </c>
      <c r="E20" s="38" t="str">
        <f>[60]결승기록지!$F$11</f>
        <v>3:40.65</v>
      </c>
      <c r="F20" s="36"/>
      <c r="G20" s="37" t="str">
        <f>[60]결승기록지!$E$12</f>
        <v>석우중</v>
      </c>
      <c r="H20" s="38" t="str">
        <f>[60]결승기록지!$F$12</f>
        <v>3:42.10</v>
      </c>
      <c r="I20" s="36"/>
      <c r="J20" s="37" t="str">
        <f>[60]결승기록지!$E$13</f>
        <v>대덕중</v>
      </c>
      <c r="K20" s="38" t="str">
        <f>[60]결승기록지!$F$13</f>
        <v>3:44.97</v>
      </c>
      <c r="L20" s="36"/>
      <c r="M20" s="37" t="str">
        <f>[60]결승기록지!$E$14</f>
        <v>서곶중</v>
      </c>
      <c r="N20" s="38" t="str">
        <f>[60]결승기록지!$F$14</f>
        <v>3:50.28</v>
      </c>
      <c r="O20" s="36"/>
      <c r="P20" s="37" t="str">
        <f>[60]결승기록지!$E$15</f>
        <v>부원중</v>
      </c>
      <c r="Q20" s="38" t="str">
        <f>[60]결승기록지!$F$15</f>
        <v>3:50.89</v>
      </c>
      <c r="R20" s="36"/>
      <c r="S20" s="37" t="str">
        <f>[60]결승기록지!$E$16</f>
        <v>성보중</v>
      </c>
      <c r="T20" s="38" t="str">
        <f>[60]결승기록지!$F$16</f>
        <v>3:55.01</v>
      </c>
      <c r="U20" s="36"/>
      <c r="V20" s="37" t="str">
        <f>[60]결승기록지!$E$17</f>
        <v>광주체육중</v>
      </c>
      <c r="W20" s="38" t="str">
        <f>[60]결승기록지!$F$17</f>
        <v>4:08.84</v>
      </c>
      <c r="X20" s="36"/>
      <c r="Y20" s="37"/>
      <c r="Z20" s="38"/>
    </row>
    <row r="21" spans="1:29" s="47" customFormat="1" ht="13.5" customHeight="1">
      <c r="A21" s="165"/>
      <c r="B21" s="13"/>
      <c r="C21" s="156" t="str">
        <f>[60]결승기록지!$C$11</f>
        <v>구민수 이승윤 김동진 황재형</v>
      </c>
      <c r="D21" s="157"/>
      <c r="E21" s="158"/>
      <c r="F21" s="156" t="str">
        <f>[60]결승기록지!$C$12</f>
        <v xml:space="preserve">김도혁 차민오 손호영 윤준호 </v>
      </c>
      <c r="G21" s="157"/>
      <c r="H21" s="158"/>
      <c r="I21" s="156" t="str">
        <f>[60]결승기록지!$C$13</f>
        <v>박호수 이해인 이정호 안예강</v>
      </c>
      <c r="J21" s="157"/>
      <c r="K21" s="158"/>
      <c r="L21" s="156" t="str">
        <f>[60]결승기록지!$C$14</f>
        <v>김수하 김 한 신광근 노현서</v>
      </c>
      <c r="M21" s="157"/>
      <c r="N21" s="158"/>
      <c r="O21" s="156" t="str">
        <f>[60]결승기록지!$C$15</f>
        <v>이예찬 오준석 용현건 전지성</v>
      </c>
      <c r="P21" s="157"/>
      <c r="Q21" s="158"/>
      <c r="R21" s="156" t="str">
        <f>[60]결승기록지!$C$16</f>
        <v xml:space="preserve">이영욱 오준서 한지상 박현준 </v>
      </c>
      <c r="S21" s="157"/>
      <c r="T21" s="158"/>
      <c r="U21" s="156" t="str">
        <f>[60]결승기록지!$C$17</f>
        <v>서지운 박태언 김재영 김경운</v>
      </c>
      <c r="V21" s="157"/>
      <c r="W21" s="158"/>
      <c r="X21" s="156"/>
      <c r="Y21" s="157"/>
      <c r="Z21" s="158"/>
    </row>
    <row r="22" spans="1:29" s="47" customFormat="1" ht="13.5" customHeight="1">
      <c r="A22" s="146">
        <v>1</v>
      </c>
      <c r="B22" s="15" t="s">
        <v>121</v>
      </c>
      <c r="C22" s="132" t="str">
        <f>[61]높이!$C$11</f>
        <v>이현민</v>
      </c>
      <c r="D22" s="46" t="str">
        <f>[61]높이!$E$11</f>
        <v>신주중</v>
      </c>
      <c r="E22" s="134" t="str">
        <f>[61]높이!$F$11</f>
        <v>1.81</v>
      </c>
      <c r="F22" s="132" t="str">
        <f>[61]높이!$C$12</f>
        <v>김현식</v>
      </c>
      <c r="G22" s="46" t="str">
        <f>[61]높이!$E$12</f>
        <v>보은중</v>
      </c>
      <c r="H22" s="134" t="str">
        <f>[61]높이!$F$12</f>
        <v>1.81</v>
      </c>
      <c r="I22" s="132" t="str">
        <f>[61]높이!$C$13</f>
        <v>성지윤</v>
      </c>
      <c r="J22" s="46" t="str">
        <f>[61]높이!$E$13</f>
        <v>광양백운중</v>
      </c>
      <c r="K22" s="134" t="str">
        <f>[61]높이!$F$13</f>
        <v>1.81</v>
      </c>
      <c r="L22" s="132" t="str">
        <f>[61]높이!$C$14</f>
        <v>오명근</v>
      </c>
      <c r="M22" s="46" t="str">
        <f>[61]높이!$E$14</f>
        <v>삼성중</v>
      </c>
      <c r="N22" s="19" t="str">
        <f>[61]높이!$F$14</f>
        <v>1.65</v>
      </c>
      <c r="O22" s="132" t="str">
        <f>[61]높이!$C$15</f>
        <v>박준의</v>
      </c>
      <c r="P22" s="46" t="str">
        <f>[61]높이!$E$15</f>
        <v>광주체육중</v>
      </c>
      <c r="Q22" s="134" t="str">
        <f>[61]높이!$F$15</f>
        <v>1.65</v>
      </c>
      <c r="R22" s="132" t="str">
        <f>[61]높이!$C$16</f>
        <v>이민석</v>
      </c>
      <c r="S22" s="46" t="str">
        <f>[61]높이!$E$16</f>
        <v>당하중</v>
      </c>
      <c r="T22" s="135" t="str">
        <f>[61]높이!$F$16</f>
        <v>1.60공동6위</v>
      </c>
      <c r="U22" s="132" t="str">
        <f>[61]높이!$C$17</f>
        <v>김동건</v>
      </c>
      <c r="V22" s="46" t="str">
        <f>[61]높이!$E$17</f>
        <v>군자중</v>
      </c>
      <c r="W22" s="135" t="str">
        <f>[61]높이!$F$17</f>
        <v>1.60공동6위</v>
      </c>
      <c r="X22" s="132" t="str">
        <f>[61]높이!$C$18</f>
        <v>김지서</v>
      </c>
      <c r="Y22" s="46" t="str">
        <f>[61]높이!$E$18</f>
        <v>광주체육중</v>
      </c>
      <c r="Z22" s="136" t="str">
        <f>[61]높이!$F$18</f>
        <v>1.60</v>
      </c>
      <c r="AA22" s="50"/>
      <c r="AB22" s="50"/>
      <c r="AC22" s="50"/>
    </row>
    <row r="23" spans="1:29" s="47" customFormat="1" ht="13.5" customHeight="1">
      <c r="A23" s="55">
        <v>2</v>
      </c>
      <c r="B23" s="15" t="s">
        <v>122</v>
      </c>
      <c r="C23" s="121" t="str">
        <f>[61]장대!$C$11</f>
        <v>곽태곤</v>
      </c>
      <c r="D23" s="122" t="str">
        <f>[61]장대!$E$11</f>
        <v>전남체육중</v>
      </c>
      <c r="E23" s="137" t="str">
        <f>[61]장대!$F$11</f>
        <v>3.60</v>
      </c>
      <c r="F23" s="121" t="str">
        <f>[61]장대!$C$12</f>
        <v>조성우</v>
      </c>
      <c r="G23" s="122" t="str">
        <f>[61]장대!$E$12</f>
        <v>부산대신중</v>
      </c>
      <c r="H23" s="137" t="str">
        <f>[61]장대!$F$12</f>
        <v>3.00</v>
      </c>
      <c r="I23" s="121" t="str">
        <f>[61]장대!$C$13</f>
        <v>김무궁</v>
      </c>
      <c r="J23" s="122" t="str">
        <f>[61]장대!$E$13</f>
        <v>서울체육중</v>
      </c>
      <c r="K23" s="137" t="str">
        <f>[61]장대!$F$13</f>
        <v>2.80</v>
      </c>
      <c r="L23" s="121"/>
      <c r="M23" s="122"/>
      <c r="N23" s="137"/>
      <c r="O23" s="121"/>
      <c r="P23" s="122"/>
      <c r="Q23" s="137"/>
      <c r="R23" s="121"/>
      <c r="S23" s="122"/>
      <c r="T23" s="137"/>
      <c r="U23" s="121"/>
      <c r="V23" s="122"/>
      <c r="W23" s="123"/>
      <c r="X23" s="121"/>
      <c r="Y23" s="122"/>
      <c r="Z23" s="123"/>
      <c r="AA23" s="50"/>
      <c r="AB23" s="50"/>
      <c r="AC23" s="50"/>
    </row>
    <row r="24" spans="1:29" s="47" customFormat="1" ht="13.5" customHeight="1">
      <c r="A24" s="165">
        <v>1</v>
      </c>
      <c r="B24" s="14" t="s">
        <v>123</v>
      </c>
      <c r="C24" s="59" t="str">
        <f>[61]멀리!$C$11</f>
        <v>김준서</v>
      </c>
      <c r="D24" s="60" t="str">
        <f>[61]멀리!$E$11</f>
        <v>경북체육중</v>
      </c>
      <c r="E24" s="138" t="str">
        <f>[61]멀리!$F$11</f>
        <v>6.46</v>
      </c>
      <c r="F24" s="59" t="str">
        <f>[61]멀리!$C$12</f>
        <v>손홍주</v>
      </c>
      <c r="G24" s="60" t="str">
        <f>[61]멀리!$E$12</f>
        <v>익산어양중</v>
      </c>
      <c r="H24" s="138" t="str">
        <f>[61]멀리!$F$12</f>
        <v>6.28</v>
      </c>
      <c r="I24" s="59" t="str">
        <f>[61]멀리!$C$13</f>
        <v>김종인</v>
      </c>
      <c r="J24" s="60" t="str">
        <f>[61]멀리!$E$13</f>
        <v>광양백운중</v>
      </c>
      <c r="K24" s="138" t="str">
        <f>[61]멀리!$F$13</f>
        <v>6.24</v>
      </c>
      <c r="L24" s="59" t="str">
        <f>[61]멀리!$C$14</f>
        <v>유환희</v>
      </c>
      <c r="M24" s="60" t="str">
        <f>[61]멀리!$E$14</f>
        <v>강원체육중</v>
      </c>
      <c r="N24" s="138" t="str">
        <f>[61]멀리!$F$14</f>
        <v>6.24</v>
      </c>
      <c r="O24" s="59" t="str">
        <f>[61]멀리!$C$15</f>
        <v>구현욱</v>
      </c>
      <c r="P24" s="60" t="str">
        <f>[61]멀리!$E$15</f>
        <v>북삼중</v>
      </c>
      <c r="Q24" s="138" t="str">
        <f>[61]멀리!$F$15</f>
        <v>6.08</v>
      </c>
      <c r="R24" s="59" t="str">
        <f>[61]멀리!$C$16</f>
        <v>주규식</v>
      </c>
      <c r="S24" s="60" t="str">
        <f>[61]멀리!$E$16</f>
        <v>광양백운중</v>
      </c>
      <c r="T24" s="138" t="str">
        <f>[61]멀리!$F$16</f>
        <v>6.06</v>
      </c>
      <c r="U24" s="59" t="str">
        <f>[61]멀리!$C$17</f>
        <v>김선구</v>
      </c>
      <c r="V24" s="60" t="str">
        <f>[61]멀리!$E$17</f>
        <v>대전구봉중</v>
      </c>
      <c r="W24" s="138" t="str">
        <f>[61]멀리!$F$17</f>
        <v>6.04</v>
      </c>
      <c r="X24" s="59" t="str">
        <f>[61]멀리!$C$18</f>
        <v>남궁준</v>
      </c>
      <c r="Y24" s="60" t="str">
        <f>[61]멀리!$E$18</f>
        <v>광주체육중</v>
      </c>
      <c r="Z24" s="139" t="str">
        <f>[61]멀리!$F$18</f>
        <v>5.91</v>
      </c>
    </row>
    <row r="25" spans="1:29" s="47" customFormat="1" ht="13.5" customHeight="1">
      <c r="A25" s="165"/>
      <c r="B25" s="13" t="s">
        <v>109</v>
      </c>
      <c r="C25" s="124"/>
      <c r="D25" s="140" t="str">
        <f>[61]멀리!$G$11</f>
        <v>0.4</v>
      </c>
      <c r="E25" s="141"/>
      <c r="F25" s="124"/>
      <c r="G25" s="140" t="str">
        <f>[61]멀리!$G$12</f>
        <v>-2.3</v>
      </c>
      <c r="H25" s="141"/>
      <c r="I25" s="124"/>
      <c r="J25" s="140" t="str">
        <f>[61]멀리!$G$13</f>
        <v>-0.4</v>
      </c>
      <c r="K25" s="141"/>
      <c r="L25" s="124"/>
      <c r="M25" s="140" t="str">
        <f>[61]멀리!$G$14</f>
        <v>-0.3</v>
      </c>
      <c r="N25" s="141"/>
      <c r="O25" s="124"/>
      <c r="P25" s="140" t="str">
        <f>[61]멀리!$G$15</f>
        <v>0.9</v>
      </c>
      <c r="Q25" s="141"/>
      <c r="R25" s="124"/>
      <c r="S25" s="140" t="str">
        <f>[61]멀리!$G$16</f>
        <v>-0.2</v>
      </c>
      <c r="T25" s="141"/>
      <c r="U25" s="124"/>
      <c r="V25" s="140" t="str">
        <f>[61]멀리!$G$17</f>
        <v>-2.0</v>
      </c>
      <c r="W25" s="141"/>
      <c r="X25" s="124"/>
      <c r="Y25" s="140" t="str">
        <f>[61]멀리!$G$18</f>
        <v>-1.2</v>
      </c>
      <c r="Z25" s="142"/>
    </row>
    <row r="26" spans="1:29" s="47" customFormat="1" ht="13.5" customHeight="1">
      <c r="A26" s="165">
        <v>5</v>
      </c>
      <c r="B26" s="14" t="s">
        <v>124</v>
      </c>
      <c r="C26" s="20" t="str">
        <f>[61]세단!$C$11</f>
        <v>김은교</v>
      </c>
      <c r="D26" s="21" t="str">
        <f>[61]세단!$E$11</f>
        <v>동방중</v>
      </c>
      <c r="E26" s="22" t="str">
        <f>[61]세단!$F$11</f>
        <v>13.33</v>
      </c>
      <c r="F26" s="20" t="str">
        <f>[61]세단!$C$12</f>
        <v>남기준</v>
      </c>
      <c r="G26" s="21" t="str">
        <f>[61]세단!$E$12</f>
        <v>봉담중</v>
      </c>
      <c r="H26" s="22" t="str">
        <f>[61]세단!$F$12</f>
        <v>13.09</v>
      </c>
      <c r="I26" s="20" t="str">
        <f>[61]세단!$C$13</f>
        <v>구현욱</v>
      </c>
      <c r="J26" s="21" t="str">
        <f>[61]세단!$E$13</f>
        <v>북삼중</v>
      </c>
      <c r="K26" s="22" t="str">
        <f>[61]세단!$F$13</f>
        <v>13.03</v>
      </c>
      <c r="L26" s="20" t="str">
        <f>[61]세단!$C$14</f>
        <v>김경도</v>
      </c>
      <c r="M26" s="21" t="str">
        <f>[61]세단!$E$14</f>
        <v>전남체육중</v>
      </c>
      <c r="N26" s="22" t="str">
        <f>[61]세단!$F$14</f>
        <v>12.77</v>
      </c>
      <c r="O26" s="20" t="str">
        <f>[61]세단!$C$15</f>
        <v>주규식</v>
      </c>
      <c r="P26" s="21" t="str">
        <f>[61]세단!$E$15</f>
        <v>광양백운중</v>
      </c>
      <c r="Q26" s="80" t="str">
        <f>[61]세단!$F$15</f>
        <v>12.33</v>
      </c>
      <c r="R26" s="20" t="str">
        <f>[61]세단!$C$16</f>
        <v>김종인</v>
      </c>
      <c r="S26" s="21" t="str">
        <f>[61]세단!$E$16</f>
        <v>광양백운중</v>
      </c>
      <c r="T26" s="22" t="str">
        <f>[61]세단!$F$16</f>
        <v>12.31</v>
      </c>
      <c r="U26" s="20" t="str">
        <f>[61]세단!$C$17</f>
        <v>신은상</v>
      </c>
      <c r="V26" s="21" t="str">
        <f>[61]세단!$E$17</f>
        <v>광주체육중</v>
      </c>
      <c r="W26" s="22" t="str">
        <f>[61]세단!$F$17</f>
        <v>12.29</v>
      </c>
      <c r="X26" s="20" t="str">
        <f>[61]세단!$C$18</f>
        <v>손홍주</v>
      </c>
      <c r="Y26" s="21" t="str">
        <f>[61]세단!$E$18</f>
        <v>익산어양중</v>
      </c>
      <c r="Z26" s="22" t="str">
        <f>[61]세단!$F$18</f>
        <v>12.26</v>
      </c>
    </row>
    <row r="27" spans="1:29" s="47" customFormat="1" ht="13.5" customHeight="1">
      <c r="A27" s="165"/>
      <c r="B27" s="13" t="s">
        <v>109</v>
      </c>
      <c r="C27" s="43"/>
      <c r="D27" s="44" t="str">
        <f>[61]세단!$G$11</f>
        <v>-1.4</v>
      </c>
      <c r="E27" s="45"/>
      <c r="F27" s="43"/>
      <c r="G27" s="44" t="str">
        <f>[61]세단!$G$12</f>
        <v>-0.8</v>
      </c>
      <c r="H27" s="143"/>
      <c r="I27" s="43"/>
      <c r="J27" s="44">
        <f>[61]세단!$G$13</f>
        <v>-0.4</v>
      </c>
      <c r="K27" s="45"/>
      <c r="L27" s="43"/>
      <c r="M27" s="44" t="str">
        <f>[61]세단!$G$14</f>
        <v>-0.0</v>
      </c>
      <c r="N27" s="143"/>
      <c r="O27" s="43"/>
      <c r="P27" s="44" t="str">
        <f>[61]세단!$G$15</f>
        <v>0.1</v>
      </c>
      <c r="Q27" s="143"/>
      <c r="R27" s="43"/>
      <c r="S27" s="44" t="str">
        <f>[61]세단!$G$16</f>
        <v>0.1</v>
      </c>
      <c r="T27" s="45"/>
      <c r="U27" s="43"/>
      <c r="V27" s="44" t="str">
        <f>[61]세단!$G$17</f>
        <v>0.5</v>
      </c>
      <c r="W27" s="45"/>
      <c r="X27" s="43"/>
      <c r="Y27" s="44" t="str">
        <f>[61]세단!$G$18</f>
        <v>-2.0</v>
      </c>
      <c r="Z27" s="45"/>
    </row>
    <row r="28" spans="1:29" s="47" customFormat="1" ht="13.5" customHeight="1">
      <c r="A28" s="54">
        <v>2</v>
      </c>
      <c r="B28" s="15" t="s">
        <v>125</v>
      </c>
      <c r="C28" s="17" t="str">
        <f>[61]포환!$C$11</f>
        <v>박시훈</v>
      </c>
      <c r="D28" s="18" t="str">
        <f>[61]포환!$E$11</f>
        <v>구미인덕중</v>
      </c>
      <c r="E28" s="19" t="str">
        <f>[61]포환!$F$11</f>
        <v>19.32 CR</v>
      </c>
      <c r="F28" s="17" t="str">
        <f>[61]포환!$C$12</f>
        <v>김탁민</v>
      </c>
      <c r="G28" s="18" t="str">
        <f>[61]포환!$E$12</f>
        <v>거제중앙중</v>
      </c>
      <c r="H28" s="19" t="str">
        <f>[61]포환!$F$12</f>
        <v>17.83</v>
      </c>
      <c r="I28" s="17" t="str">
        <f>[61]포환!$C$13</f>
        <v>김재훈</v>
      </c>
      <c r="J28" s="18" t="str">
        <f>[61]포환!$E$13</f>
        <v>비아중</v>
      </c>
      <c r="K28" s="19" t="str">
        <f>[61]포환!$F$13</f>
        <v>16.56</v>
      </c>
      <c r="L28" s="17" t="str">
        <f>[61]포환!$C$14</f>
        <v>원찬우</v>
      </c>
      <c r="M28" s="18" t="str">
        <f>[61]포환!$E$14</f>
        <v>반곡중</v>
      </c>
      <c r="N28" s="19" t="str">
        <f>[61]포환!$F$14</f>
        <v>16.26</v>
      </c>
      <c r="O28" s="17" t="str">
        <f>[61]포환!$C$15</f>
        <v>차태웅</v>
      </c>
      <c r="P28" s="18" t="str">
        <f>[61]포환!$E$15</f>
        <v>전남체육중</v>
      </c>
      <c r="Q28" s="19" t="str">
        <f>[61]포환!$F$15</f>
        <v>15.65</v>
      </c>
      <c r="R28" s="17" t="str">
        <f>[61]포환!$C$16</f>
        <v>장영민</v>
      </c>
      <c r="S28" s="18" t="str">
        <f>[61]포환!$E$16</f>
        <v>충주중</v>
      </c>
      <c r="T28" s="19" t="str">
        <f>[61]포환!$F$16</f>
        <v>15.47</v>
      </c>
      <c r="U28" s="17" t="str">
        <f>[61]포환!$C$17</f>
        <v>이현준</v>
      </c>
      <c r="V28" s="18" t="str">
        <f>[61]포환!$E$17</f>
        <v>거제중앙중</v>
      </c>
      <c r="W28" s="19" t="str">
        <f>[61]포환!$F$17</f>
        <v>14.94</v>
      </c>
      <c r="X28" s="17" t="str">
        <f>[61]포환!$C$18</f>
        <v>정유빈</v>
      </c>
      <c r="Y28" s="18" t="str">
        <f>[61]포환!$E$18</f>
        <v>신한중</v>
      </c>
      <c r="Z28" s="19" t="str">
        <f>[61]포환!$F$18</f>
        <v>14.62</v>
      </c>
    </row>
    <row r="29" spans="1:29" s="47" customFormat="1" ht="13.5" customHeight="1">
      <c r="A29" s="54">
        <v>2</v>
      </c>
      <c r="B29" s="15" t="s">
        <v>126</v>
      </c>
      <c r="C29" s="17" t="str">
        <f>[61]원반!$C$11</f>
        <v>최재노</v>
      </c>
      <c r="D29" s="18" t="str">
        <f>[61]원반!$E$11</f>
        <v>익산지원중</v>
      </c>
      <c r="E29" s="19" t="str">
        <f>[61]원반!$F$11</f>
        <v>61.97</v>
      </c>
      <c r="F29" s="17" t="str">
        <f>[61]원반!$C$12</f>
        <v>박주한</v>
      </c>
      <c r="G29" s="18" t="str">
        <f>[61]원반!$E$12</f>
        <v>울산중</v>
      </c>
      <c r="H29" s="19" t="str">
        <f>[61]원반!$F$12</f>
        <v>53.55</v>
      </c>
      <c r="I29" s="17" t="str">
        <f>[61]원반!$C$13</f>
        <v>신정환</v>
      </c>
      <c r="J29" s="18" t="str">
        <f>[61]원반!$E$13</f>
        <v>서울체육중</v>
      </c>
      <c r="K29" s="19" t="str">
        <f>[61]원반!$F$13</f>
        <v>53.27</v>
      </c>
      <c r="L29" s="17" t="str">
        <f>[61]원반!$C$14</f>
        <v>강동현</v>
      </c>
      <c r="M29" s="18" t="str">
        <f>[61]원반!$E$14</f>
        <v>비아중</v>
      </c>
      <c r="N29" s="19" t="str">
        <f>[61]원반!$F$14</f>
        <v>49.25</v>
      </c>
      <c r="O29" s="17" t="str">
        <f>[61]원반!$C$15</f>
        <v>천재경</v>
      </c>
      <c r="P29" s="18" t="str">
        <f>[61]원반!$E$15</f>
        <v>천안오성중</v>
      </c>
      <c r="Q29" s="19" t="str">
        <f>[61]원반!$F$15</f>
        <v>47.39</v>
      </c>
      <c r="R29" s="17" t="str">
        <f>[61]원반!$C$16</f>
        <v>오현수</v>
      </c>
      <c r="S29" s="18" t="str">
        <f>[61]원반!$E$16</f>
        <v>대흥중</v>
      </c>
      <c r="T29" s="19" t="str">
        <f>[61]원반!$F$16</f>
        <v>46.59</v>
      </c>
      <c r="U29" s="17" t="str">
        <f>[61]원반!$C$17</f>
        <v>임형준</v>
      </c>
      <c r="V29" s="18" t="str">
        <f>[61]원반!$E$17</f>
        <v>점촌중</v>
      </c>
      <c r="W29" s="19" t="str">
        <f>[61]원반!$F$17</f>
        <v>44.89</v>
      </c>
      <c r="X29" s="17" t="str">
        <f>[61]원반!$C$18</f>
        <v>이병욱</v>
      </c>
      <c r="Y29" s="18" t="str">
        <f>[61]원반!$E$18</f>
        <v>대전체육중</v>
      </c>
      <c r="Z29" s="19" t="str">
        <f>[61]원반!$F$18</f>
        <v>42.83</v>
      </c>
    </row>
    <row r="30" spans="1:29" s="47" customFormat="1" ht="13.5" customHeight="1">
      <c r="A30" s="54">
        <v>3</v>
      </c>
      <c r="B30" s="15" t="s">
        <v>127</v>
      </c>
      <c r="C30" s="17" t="str">
        <f>[61]투창!$C$11</f>
        <v>최재노</v>
      </c>
      <c r="D30" s="18" t="str">
        <f>[61]투창!$E$11</f>
        <v>익산지원중</v>
      </c>
      <c r="E30" s="19" t="str">
        <f>[61]투창!$F$11</f>
        <v>59.00</v>
      </c>
      <c r="F30" s="17" t="str">
        <f>[61]투창!$C$12</f>
        <v>김재훈</v>
      </c>
      <c r="G30" s="18" t="str">
        <f>[61]투창!$E$12</f>
        <v>비아중</v>
      </c>
      <c r="H30" s="64" t="str">
        <f>[61]투창!$F$12</f>
        <v>57.77</v>
      </c>
      <c r="I30" s="17" t="str">
        <f>[61]투창!$C$13</f>
        <v>김재원</v>
      </c>
      <c r="J30" s="18" t="str">
        <f>[61]투창!$E$13</f>
        <v>서울체육중</v>
      </c>
      <c r="K30" s="19" t="str">
        <f>[61]투창!$F$13</f>
        <v>55.10</v>
      </c>
      <c r="L30" s="17" t="str">
        <f>[61]투창!$C$14</f>
        <v>엄재민</v>
      </c>
      <c r="M30" s="18" t="str">
        <f>[61]투창!$E$14</f>
        <v>당하중</v>
      </c>
      <c r="N30" s="19" t="str">
        <f>[61]투창!$F$14</f>
        <v>54.93</v>
      </c>
      <c r="O30" s="17" t="str">
        <f>[61]투창!$C$15</f>
        <v>김종민</v>
      </c>
      <c r="P30" s="18" t="str">
        <f>[61]투창!$E$15</f>
        <v>천안오성중</v>
      </c>
      <c r="Q30" s="19" t="str">
        <f>[61]투창!$F$15</f>
        <v>52.29</v>
      </c>
      <c r="R30" s="17" t="str">
        <f>[61]투창!$C$16</f>
        <v>허규만</v>
      </c>
      <c r="S30" s="18" t="str">
        <f>[61]투창!$E$16</f>
        <v>천안오성중</v>
      </c>
      <c r="T30" s="19" t="str">
        <f>[61]투창!$F$16</f>
        <v>52.28</v>
      </c>
      <c r="U30" s="17" t="str">
        <f>[61]투창!$C$17</f>
        <v>오준석</v>
      </c>
      <c r="V30" s="18" t="str">
        <f>[61]투창!$E$17</f>
        <v>조치원중</v>
      </c>
      <c r="W30" s="19" t="str">
        <f>[61]투창!$F$17</f>
        <v>50.25</v>
      </c>
      <c r="X30" s="17" t="str">
        <f>[61]투창!$C$18</f>
        <v>윤지석</v>
      </c>
      <c r="Y30" s="18" t="str">
        <f>[61]투창!$E$18</f>
        <v>조치원중</v>
      </c>
      <c r="Z30" s="19" t="str">
        <f>[61]투창!$F$18</f>
        <v>49.43</v>
      </c>
    </row>
    <row r="31" spans="1:29" s="47" customFormat="1" ht="13.5" customHeight="1">
      <c r="A31" s="54">
        <v>2</v>
      </c>
      <c r="B31" s="15" t="s">
        <v>128</v>
      </c>
      <c r="C31" s="17" t="str">
        <f>'[61]5종경기'!$C$11</f>
        <v>김승찬</v>
      </c>
      <c r="D31" s="18" t="str">
        <f>'[61]5종경기'!$E$11</f>
        <v>대전체육중</v>
      </c>
      <c r="E31" s="19" t="str">
        <f>'[61]5종경기'!$F$11</f>
        <v>3,148점 CR</v>
      </c>
      <c r="F31" s="17" t="str">
        <f>'[61]5종경기'!$C$12</f>
        <v>윤인재</v>
      </c>
      <c r="G31" s="18" t="str">
        <f>'[61]5종경기'!$E$12</f>
        <v>울산중</v>
      </c>
      <c r="H31" s="19" t="str">
        <f>'[61]5종경기'!$F$12</f>
        <v>3,088점 CR</v>
      </c>
      <c r="I31" s="17" t="str">
        <f>'[61]5종경기'!$C$13</f>
        <v>서하운</v>
      </c>
      <c r="J31" s="18" t="str">
        <f>'[61]5종경기'!$E$13</f>
        <v>동방중</v>
      </c>
      <c r="K31" s="19" t="str">
        <f>'[61]5종경기'!$F$13</f>
        <v>2,951점 CR</v>
      </c>
      <c r="L31" s="17" t="str">
        <f>'[61]5종경기'!$C$14</f>
        <v>안현준</v>
      </c>
      <c r="M31" s="18" t="str">
        <f>'[61]5종경기'!$E$14</f>
        <v>상주중</v>
      </c>
      <c r="N31" s="19" t="str">
        <f>'[61]5종경기'!$F$14</f>
        <v>2,730점</v>
      </c>
      <c r="O31" s="17" t="str">
        <f>'[61]5종경기'!$C$15</f>
        <v>노준명</v>
      </c>
      <c r="P31" s="18" t="str">
        <f>'[61]5종경기'!$E$15</f>
        <v>대전구봉중</v>
      </c>
      <c r="Q31" s="19" t="str">
        <f>'[61]5종경기'!$F$15</f>
        <v>2,458점</v>
      </c>
      <c r="R31" s="17"/>
      <c r="S31" s="18"/>
      <c r="T31" s="19"/>
      <c r="U31" s="17"/>
      <c r="V31" s="18"/>
      <c r="W31" s="19"/>
      <c r="X31" s="17"/>
      <c r="Y31" s="18"/>
      <c r="Z31" s="19"/>
    </row>
    <row r="32" spans="1:29" s="47" customFormat="1" ht="13.5" customHeight="1">
      <c r="A32" s="57"/>
      <c r="B32" s="35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s="9" customFormat="1" ht="14.25" customHeight="1">
      <c r="A33" s="57"/>
      <c r="B33" s="11" t="s">
        <v>129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7"/>
    </row>
    <row r="35" spans="1:26">
      <c r="A35" s="57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GridLines="0" view="pageBreakPreview" zoomScale="130" zoomScaleSheetLayoutView="130" workbookViewId="0">
      <selection activeCell="E2" sqref="E2:T2"/>
    </sheetView>
  </sheetViews>
  <sheetFormatPr defaultRowHeight="13.5"/>
  <cols>
    <col min="1" max="1" width="2.33203125" style="56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32" max="32" width="6.77734375" customWidth="1"/>
    <col min="33" max="34" width="8.88671875" hidden="1" customWidth="1"/>
  </cols>
  <sheetData>
    <row r="1" spans="1:26">
      <c r="A1" s="55"/>
    </row>
    <row r="2" spans="1:26" s="9" customFormat="1" ht="45" customHeight="1" thickBot="1">
      <c r="A2" s="55"/>
      <c r="B2" s="10"/>
      <c r="C2" s="10"/>
      <c r="D2" s="10"/>
      <c r="E2" s="162" t="s">
        <v>91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52" t="s">
        <v>92</v>
      </c>
      <c r="V2" s="52"/>
      <c r="W2" s="52"/>
      <c r="X2" s="52"/>
      <c r="Y2" s="52"/>
      <c r="Z2" s="52"/>
    </row>
    <row r="3" spans="1:26" s="9" customFormat="1" ht="14.25" thickTop="1">
      <c r="A3" s="56"/>
      <c r="B3" s="166" t="s">
        <v>130</v>
      </c>
      <c r="C3" s="166"/>
      <c r="D3" s="10"/>
      <c r="E3" s="10"/>
      <c r="F3" s="164" t="s">
        <v>94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5"/>
      <c r="B5" s="7" t="s">
        <v>95</v>
      </c>
      <c r="C5" s="2"/>
      <c r="D5" s="3" t="s">
        <v>96</v>
      </c>
      <c r="E5" s="4"/>
      <c r="F5" s="2"/>
      <c r="G5" s="3" t="s">
        <v>97</v>
      </c>
      <c r="H5" s="4"/>
      <c r="I5" s="2"/>
      <c r="J5" s="3" t="s">
        <v>98</v>
      </c>
      <c r="K5" s="4"/>
      <c r="L5" s="2"/>
      <c r="M5" s="3" t="s">
        <v>99</v>
      </c>
      <c r="N5" s="4"/>
      <c r="O5" s="2"/>
      <c r="P5" s="3" t="s">
        <v>100</v>
      </c>
      <c r="Q5" s="4"/>
      <c r="R5" s="2"/>
      <c r="S5" s="3" t="s">
        <v>101</v>
      </c>
      <c r="T5" s="4"/>
      <c r="U5" s="2"/>
      <c r="V5" s="3" t="s">
        <v>102</v>
      </c>
      <c r="W5" s="4"/>
      <c r="X5" s="2"/>
      <c r="Y5" s="3" t="s">
        <v>103</v>
      </c>
      <c r="Z5" s="4"/>
    </row>
    <row r="6" spans="1:26" ht="14.25" thickBot="1">
      <c r="A6" s="54"/>
      <c r="B6" s="6" t="s">
        <v>104</v>
      </c>
      <c r="C6" s="5" t="s">
        <v>105</v>
      </c>
      <c r="D6" s="5" t="s">
        <v>106</v>
      </c>
      <c r="E6" s="5" t="s">
        <v>107</v>
      </c>
      <c r="F6" s="5" t="s">
        <v>105</v>
      </c>
      <c r="G6" s="5" t="s">
        <v>106</v>
      </c>
      <c r="H6" s="5" t="s">
        <v>107</v>
      </c>
      <c r="I6" s="5" t="s">
        <v>105</v>
      </c>
      <c r="J6" s="5" t="s">
        <v>106</v>
      </c>
      <c r="K6" s="5" t="s">
        <v>107</v>
      </c>
      <c r="L6" s="5" t="s">
        <v>105</v>
      </c>
      <c r="M6" s="5" t="s">
        <v>106</v>
      </c>
      <c r="N6" s="5" t="s">
        <v>107</v>
      </c>
      <c r="O6" s="5" t="s">
        <v>105</v>
      </c>
      <c r="P6" s="5" t="s">
        <v>106</v>
      </c>
      <c r="Q6" s="5" t="s">
        <v>107</v>
      </c>
      <c r="R6" s="5" t="s">
        <v>105</v>
      </c>
      <c r="S6" s="5" t="s">
        <v>106</v>
      </c>
      <c r="T6" s="5" t="s">
        <v>107</v>
      </c>
      <c r="U6" s="5" t="s">
        <v>105</v>
      </c>
      <c r="V6" s="5" t="s">
        <v>106</v>
      </c>
      <c r="W6" s="5" t="s">
        <v>107</v>
      </c>
      <c r="X6" s="5" t="s">
        <v>105</v>
      </c>
      <c r="Y6" s="5" t="s">
        <v>106</v>
      </c>
      <c r="Z6" s="5" t="s">
        <v>107</v>
      </c>
    </row>
    <row r="7" spans="1:26" s="47" customFormat="1" ht="13.5" customHeight="1" thickTop="1">
      <c r="A7" s="165">
        <v>1</v>
      </c>
      <c r="B7" s="12" t="s">
        <v>108</v>
      </c>
      <c r="C7" s="25" t="str">
        <f>[62]결승기록지!$C$11</f>
        <v>이은빈</v>
      </c>
      <c r="D7" s="26" t="str">
        <f>[62]결승기록지!$E$11</f>
        <v>전남체육중</v>
      </c>
      <c r="E7" s="27" t="str">
        <f>[62]결승기록지!$F$11</f>
        <v>12.11</v>
      </c>
      <c r="F7" s="25" t="str">
        <f>[62]결승기록지!$C$12</f>
        <v>오소희</v>
      </c>
      <c r="G7" s="26" t="str">
        <f>[62]결승기록지!$E$12</f>
        <v>인화여자중</v>
      </c>
      <c r="H7" s="27" t="str">
        <f>[62]결승기록지!$F$12</f>
        <v>12.44</v>
      </c>
      <c r="I7" s="25" t="str">
        <f>[62]결승기록지!$C$13</f>
        <v>전서영</v>
      </c>
      <c r="J7" s="26" t="str">
        <f>[62]결승기록지!$E$13</f>
        <v>경명여자중</v>
      </c>
      <c r="K7" s="27" t="str">
        <f>[62]결승기록지!$F$13</f>
        <v>12.69</v>
      </c>
      <c r="L7" s="25" t="str">
        <f>[62]결승기록지!$C$14</f>
        <v>이다원</v>
      </c>
      <c r="M7" s="26" t="str">
        <f>[62]결승기록지!$E$14</f>
        <v>광양백운중</v>
      </c>
      <c r="N7" s="27" t="str">
        <f>[62]결승기록지!$F$14</f>
        <v>12.76</v>
      </c>
      <c r="O7" s="25" t="str">
        <f>[62]결승기록지!$C$15</f>
        <v>황세정</v>
      </c>
      <c r="P7" s="26" t="str">
        <f>[62]결승기록지!$E$15</f>
        <v>철산중</v>
      </c>
      <c r="Q7" s="27" t="str">
        <f>[62]결승기록지!$F$15</f>
        <v>12.76</v>
      </c>
      <c r="R7" s="25" t="str">
        <f>[62]결승기록지!$C$16</f>
        <v>박지영</v>
      </c>
      <c r="S7" s="26" t="str">
        <f>[62]결승기록지!$E$16</f>
        <v>장산중</v>
      </c>
      <c r="T7" s="27" t="str">
        <f>[62]결승기록지!$F$16</f>
        <v>12.87</v>
      </c>
      <c r="U7" s="25" t="str">
        <f>[62]결승기록지!$C$17</f>
        <v>김아진</v>
      </c>
      <c r="V7" s="26" t="str">
        <f>[62]결승기록지!$E$17</f>
        <v>관양중</v>
      </c>
      <c r="W7" s="27" t="str">
        <f>[62]결승기록지!$F$17</f>
        <v>12.94</v>
      </c>
      <c r="X7" s="25" t="str">
        <f>[62]결승기록지!$C$18</f>
        <v>허승채</v>
      </c>
      <c r="Y7" s="26" t="str">
        <f>[62]결승기록지!$E$18</f>
        <v>인화여자중</v>
      </c>
      <c r="Z7" s="27" t="str">
        <f>[62]결승기록지!$F$18</f>
        <v>12.95</v>
      </c>
    </row>
    <row r="8" spans="1:26" s="47" customFormat="1" ht="13.5" customHeight="1">
      <c r="A8" s="165"/>
      <c r="B8" s="13" t="s">
        <v>109</v>
      </c>
      <c r="C8" s="127"/>
      <c r="D8" s="28" t="str">
        <f>[62]결승기록지!$G$8</f>
        <v>2.0</v>
      </c>
      <c r="E8" s="128"/>
      <c r="F8" s="128"/>
      <c r="G8" s="128"/>
      <c r="H8" s="144"/>
      <c r="I8" s="128"/>
      <c r="J8" s="128"/>
      <c r="K8" s="128"/>
      <c r="L8" s="128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1"/>
    </row>
    <row r="9" spans="1:26" s="47" customFormat="1" ht="13.5" customHeight="1">
      <c r="A9" s="165">
        <v>2</v>
      </c>
      <c r="B9" s="14" t="s">
        <v>111</v>
      </c>
      <c r="C9" s="36" t="str">
        <f>[63]결승기록지!$C$11</f>
        <v>이은빈</v>
      </c>
      <c r="D9" s="37" t="str">
        <f>[63]결승기록지!$E$11</f>
        <v>전남체육중</v>
      </c>
      <c r="E9" s="38" t="str">
        <f>[63]결승기록지!$F$11</f>
        <v>25.50</v>
      </c>
      <c r="F9" s="36" t="str">
        <f>[63]결승기록지!$C$12</f>
        <v>배윤진</v>
      </c>
      <c r="G9" s="37" t="str">
        <f>[63]결승기록지!$E$12</f>
        <v>부원여자중</v>
      </c>
      <c r="H9" s="38" t="str">
        <f>[63]결승기록지!$F$12</f>
        <v>25.59</v>
      </c>
      <c r="I9" s="36" t="str">
        <f>[63]결승기록지!$C$13</f>
        <v>오소희</v>
      </c>
      <c r="J9" s="37" t="str">
        <f>[63]결승기록지!$E$13</f>
        <v>인화여자중</v>
      </c>
      <c r="K9" s="38" t="str">
        <f>[63]결승기록지!$F$13</f>
        <v>26.17</v>
      </c>
      <c r="L9" s="36" t="str">
        <f>[63]결승기록지!$C$14</f>
        <v>김아진</v>
      </c>
      <c r="M9" s="37" t="str">
        <f>[63]결승기록지!$E$14</f>
        <v>관양중</v>
      </c>
      <c r="N9" s="38" t="str">
        <f>[63]결승기록지!$F$14</f>
        <v>26.99</v>
      </c>
      <c r="O9" s="36" t="str">
        <f>[63]결승기록지!$C$15</f>
        <v>황세정</v>
      </c>
      <c r="P9" s="37" t="str">
        <f>[63]결승기록지!$E$15</f>
        <v>철산중</v>
      </c>
      <c r="Q9" s="38" t="str">
        <f>[63]결승기록지!$F$15</f>
        <v>26.99</v>
      </c>
      <c r="R9" s="36" t="str">
        <f>[63]결승기록지!$C$16</f>
        <v>민소윤</v>
      </c>
      <c r="S9" s="37" t="str">
        <f>[63]결승기록지!$E$16</f>
        <v>거제중앙중</v>
      </c>
      <c r="T9" s="38" t="str">
        <f>[63]결승기록지!$F$16</f>
        <v>27.23</v>
      </c>
      <c r="U9" s="36"/>
      <c r="V9" s="37"/>
      <c r="W9" s="38"/>
      <c r="X9" s="36"/>
      <c r="Y9" s="37"/>
      <c r="Z9" s="38"/>
    </row>
    <row r="10" spans="1:26" s="47" customFormat="1" ht="13.5" customHeight="1">
      <c r="A10" s="165"/>
      <c r="B10" s="13" t="s">
        <v>109</v>
      </c>
      <c r="C10" s="39"/>
      <c r="D10" s="40" t="str">
        <f>[63]결승기록지!$G$8</f>
        <v>0.1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1"/>
    </row>
    <row r="11" spans="1:26" s="47" customFormat="1" ht="13.5" customHeight="1">
      <c r="A11" s="54">
        <v>3</v>
      </c>
      <c r="B11" s="15" t="s">
        <v>113</v>
      </c>
      <c r="C11" s="17" t="str">
        <f>[64]결승기록지!$C$11</f>
        <v>여슬아</v>
      </c>
      <c r="D11" s="18" t="str">
        <f>[64]결승기록지!$E$11</f>
        <v>송운중</v>
      </c>
      <c r="E11" s="19" t="str">
        <f>[64]결승기록지!$F$11</f>
        <v>59.58</v>
      </c>
      <c r="F11" s="17" t="str">
        <f>[64]결승기록지!$C$12</f>
        <v>최지선</v>
      </c>
      <c r="G11" s="18" t="str">
        <f>[64]결승기록지!$E$12</f>
        <v>전남체육중</v>
      </c>
      <c r="H11" s="19" t="str">
        <f>[64]결승기록지!$F$12</f>
        <v>1:00.39</v>
      </c>
      <c r="I11" s="17" t="str">
        <f>[64]결승기록지!$C$13</f>
        <v>손한송</v>
      </c>
      <c r="J11" s="18" t="str">
        <f>[64]결승기록지!$E$13</f>
        <v>합천여자중</v>
      </c>
      <c r="K11" s="19" t="str">
        <f>[64]결승기록지!$F$13</f>
        <v>1:01.01</v>
      </c>
      <c r="L11" s="17" t="str">
        <f>[64]결승기록지!$C$14</f>
        <v>이민경</v>
      </c>
      <c r="M11" s="18" t="str">
        <f>[64]결승기록지!$E$14</f>
        <v>송운중</v>
      </c>
      <c r="N11" s="19" t="str">
        <f>[64]결승기록지!$F$14</f>
        <v>1:01.21</v>
      </c>
      <c r="O11" s="17" t="str">
        <f>[64]결승기록지!$C$15</f>
        <v>윤예은</v>
      </c>
      <c r="P11" s="18" t="str">
        <f>[64]결승기록지!$E$15</f>
        <v>경기경안중</v>
      </c>
      <c r="Q11" s="19" t="str">
        <f>[64]결승기록지!$F$15</f>
        <v>1:03.63</v>
      </c>
      <c r="R11" s="17" t="str">
        <f>[64]결승기록지!$C$16</f>
        <v>박다혜</v>
      </c>
      <c r="S11" s="18" t="str">
        <f>[64]결승기록지!$E$16</f>
        <v>충북영동중</v>
      </c>
      <c r="T11" s="19" t="str">
        <f>[64]결승기록지!$F$16</f>
        <v>1:04.13</v>
      </c>
      <c r="U11" s="17" t="str">
        <f>[64]결승기록지!$C$17</f>
        <v>황채원</v>
      </c>
      <c r="V11" s="18" t="str">
        <f>[64]결승기록지!$E$17</f>
        <v>월배중</v>
      </c>
      <c r="W11" s="19" t="str">
        <f>[64]결승기록지!$F$17</f>
        <v>1:05.22</v>
      </c>
      <c r="X11" s="17"/>
      <c r="Y11" s="18"/>
      <c r="Z11" s="19"/>
    </row>
    <row r="12" spans="1:26" s="47" customFormat="1" ht="13.5" customHeight="1">
      <c r="A12" s="54">
        <v>4</v>
      </c>
      <c r="B12" s="15" t="s">
        <v>114</v>
      </c>
      <c r="C12" s="17" t="str">
        <f>[65]결승기록지!$C$11</f>
        <v>심정순</v>
      </c>
      <c r="D12" s="18" t="str">
        <f>[65]결승기록지!$E$11</f>
        <v>경북성남여자중</v>
      </c>
      <c r="E12" s="61" t="str">
        <f>[65]결승기록지!$F$11</f>
        <v>2:19.76</v>
      </c>
      <c r="F12" s="17" t="str">
        <f>[65]결승기록지!$C$12</f>
        <v>송다원</v>
      </c>
      <c r="G12" s="18" t="str">
        <f>[65]결승기록지!$E$12</f>
        <v>경북성남여자중</v>
      </c>
      <c r="H12" s="61" t="str">
        <f>[65]결승기록지!$F$12</f>
        <v>2:20.54</v>
      </c>
      <c r="I12" s="17" t="str">
        <f>[65]결승기록지!$C$13</f>
        <v>박혜민</v>
      </c>
      <c r="J12" s="18" t="str">
        <f>[65]결승기록지!$E$13</f>
        <v>경북체육중</v>
      </c>
      <c r="K12" s="61" t="str">
        <f>[65]결승기록지!$F$13</f>
        <v>2:26.36</v>
      </c>
      <c r="L12" s="17" t="str">
        <f>[65]결승기록지!$C$14</f>
        <v>송현서</v>
      </c>
      <c r="M12" s="18" t="str">
        <f>[65]결승기록지!$E$14</f>
        <v>대구체육중</v>
      </c>
      <c r="N12" s="61" t="str">
        <f>[65]결승기록지!$F$14</f>
        <v>2:30.06</v>
      </c>
      <c r="O12" s="17" t="str">
        <f>[65]결승기록지!$C$15</f>
        <v>장밀아</v>
      </c>
      <c r="P12" s="18" t="str">
        <f>[65]결승기록지!$E$15</f>
        <v>전남체육중</v>
      </c>
      <c r="Q12" s="61" t="str">
        <f>[65]결승기록지!$F$15</f>
        <v>2:30.43</v>
      </c>
      <c r="R12" s="17" t="str">
        <f>[65]결승기록지!$C$16</f>
        <v>김민정</v>
      </c>
      <c r="S12" s="18" t="str">
        <f>[65]결승기록지!$E$16</f>
        <v>천안오성중</v>
      </c>
      <c r="T12" s="61" t="str">
        <f>[65]결승기록지!$F$16</f>
        <v>2:32.52</v>
      </c>
      <c r="U12" s="17" t="str">
        <f>[65]결승기록지!$C$17</f>
        <v>이한별</v>
      </c>
      <c r="V12" s="18" t="str">
        <f>[65]결승기록지!$E$17</f>
        <v>신정여자중</v>
      </c>
      <c r="W12" s="61" t="str">
        <f>[65]결승기록지!$F$17</f>
        <v>2:38.82</v>
      </c>
      <c r="X12" s="17" t="str">
        <f>[65]결승기록지!$C$18</f>
        <v>강민서</v>
      </c>
      <c r="Y12" s="18" t="str">
        <f>[65]결승기록지!$E$18</f>
        <v>옥천여자중</v>
      </c>
      <c r="Z12" s="61" t="str">
        <f>[65]결승기록지!$F$18</f>
        <v>2:41.70</v>
      </c>
    </row>
    <row r="13" spans="1:26" s="47" customFormat="1" ht="13.5" customHeight="1">
      <c r="A13" s="54">
        <v>2</v>
      </c>
      <c r="B13" s="15" t="s">
        <v>115</v>
      </c>
      <c r="C13" s="17" t="str">
        <f>[66]결승기록지!$C$11</f>
        <v>심정순</v>
      </c>
      <c r="D13" s="18" t="str">
        <f>[66]결승기록지!$E$11</f>
        <v>경북성남여자중</v>
      </c>
      <c r="E13" s="19" t="str">
        <f>[66]결승기록지!$F$11</f>
        <v>4:43.27</v>
      </c>
      <c r="F13" s="17" t="str">
        <f>[66]결승기록지!$C$12</f>
        <v>김은선</v>
      </c>
      <c r="G13" s="18" t="str">
        <f>[66]결승기록지!$E$12</f>
        <v>경북성남여자중</v>
      </c>
      <c r="H13" s="19" t="str">
        <f>[66]결승기록지!$F$12</f>
        <v>4:43.55</v>
      </c>
      <c r="I13" s="17" t="str">
        <f>[66]결승기록지!$C$13</f>
        <v>신예진</v>
      </c>
      <c r="J13" s="18" t="str">
        <f>[66]결승기록지!$E$13</f>
        <v>신정여자중</v>
      </c>
      <c r="K13" s="145" t="str">
        <f>[66]결승기록지!$F$13</f>
        <v>4:44.09</v>
      </c>
      <c r="L13" s="17" t="str">
        <f>[66]결승기록지!$C$14</f>
        <v>안희연</v>
      </c>
      <c r="M13" s="18" t="str">
        <f>[66]결승기록지!$E$14</f>
        <v>경북성남여자중</v>
      </c>
      <c r="N13" s="19" t="str">
        <f>[66]결승기록지!$F$14</f>
        <v>4:45.12</v>
      </c>
      <c r="O13" s="17" t="str">
        <f>[66]결승기록지!$C$15</f>
        <v>박혜민</v>
      </c>
      <c r="P13" s="18" t="str">
        <f>[66]결승기록지!$E$15</f>
        <v>경북체육중</v>
      </c>
      <c r="Q13" s="19" t="str">
        <f>[66]결승기록지!$F$15</f>
        <v>4:55.35</v>
      </c>
      <c r="R13" s="17" t="str">
        <f>[66]결승기록지!$C$16</f>
        <v>이지연</v>
      </c>
      <c r="S13" s="18" t="str">
        <f>[66]결승기록지!$E$16</f>
        <v>충주여자중</v>
      </c>
      <c r="T13" s="19" t="str">
        <f>[66]결승기록지!$F$16</f>
        <v>4:58.54</v>
      </c>
      <c r="U13" s="17" t="str">
        <f>[66]결승기록지!$C$17</f>
        <v>장밀아</v>
      </c>
      <c r="V13" s="18" t="str">
        <f>[66]결승기록지!$E$17</f>
        <v>전남체육중</v>
      </c>
      <c r="W13" s="19" t="str">
        <f>[66]결승기록지!$F$17</f>
        <v>5:04.28</v>
      </c>
      <c r="X13" s="17" t="str">
        <f>[66]결승기록지!$C$18</f>
        <v>이한별</v>
      </c>
      <c r="Y13" s="18" t="str">
        <f>[66]결승기록지!$E$18</f>
        <v>신정여자중</v>
      </c>
      <c r="Z13" s="145" t="str">
        <f>[66]결승기록지!$F$18</f>
        <v>5:04.74</v>
      </c>
    </row>
    <row r="14" spans="1:26" s="47" customFormat="1" ht="13.5" customHeight="1">
      <c r="A14" s="54">
        <v>4</v>
      </c>
      <c r="B14" s="15" t="s">
        <v>116</v>
      </c>
      <c r="C14" s="17" t="str">
        <f>[67]결승기록지!$C$11</f>
        <v>신예진</v>
      </c>
      <c r="D14" s="18" t="str">
        <f>[67]결승기록지!$E$11</f>
        <v>신정여자중</v>
      </c>
      <c r="E14" s="19" t="str">
        <f>[67]결승기록지!$F$11</f>
        <v>10:12.08</v>
      </c>
      <c r="F14" s="17" t="str">
        <f>[67]결승기록지!$C$12</f>
        <v>안희연</v>
      </c>
      <c r="G14" s="18" t="str">
        <f>[67]결승기록지!$E$12</f>
        <v>경북성남여자중</v>
      </c>
      <c r="H14" s="19" t="str">
        <f>[67]결승기록지!$F$12</f>
        <v>10:28.27</v>
      </c>
      <c r="I14" s="17" t="str">
        <f>[67]결승기록지!$C$13</f>
        <v>이지연</v>
      </c>
      <c r="J14" s="18" t="str">
        <f>[67]결승기록지!$E$13</f>
        <v>충주여자중</v>
      </c>
      <c r="K14" s="19" t="str">
        <f>[67]결승기록지!$F$13</f>
        <v>10:50.02</v>
      </c>
      <c r="L14" s="17" t="str">
        <f>[67]결승기록지!$C$14</f>
        <v>김나경</v>
      </c>
      <c r="M14" s="18" t="str">
        <f>[67]결승기록지!$E$14</f>
        <v>성보중</v>
      </c>
      <c r="N14" s="19" t="str">
        <f>[67]결승기록지!$F$14</f>
        <v>11:00.36</v>
      </c>
      <c r="O14" s="17" t="str">
        <f>[67]결승기록지!$C$15</f>
        <v>이채린</v>
      </c>
      <c r="P14" s="18" t="str">
        <f>[67]결승기록지!$E$15</f>
        <v>신정여자중</v>
      </c>
      <c r="Q14" s="19" t="str">
        <f>[67]결승기록지!$F$15</f>
        <v>11:04.74</v>
      </c>
      <c r="R14" s="17" t="str">
        <f>[67]결승기록지!$C$16</f>
        <v>추윤아</v>
      </c>
      <c r="S14" s="18" t="str">
        <f>[67]결승기록지!$E$16</f>
        <v>가좌여자중</v>
      </c>
      <c r="T14" s="19" t="str">
        <f>[67]결승기록지!$F$16</f>
        <v>11:09.59</v>
      </c>
      <c r="U14" s="17" t="str">
        <f>[67]결승기록지!$C$17</f>
        <v>홍지승</v>
      </c>
      <c r="V14" s="18" t="str">
        <f>[67]결승기록지!$E$17</f>
        <v>천안오성중</v>
      </c>
      <c r="W14" s="19" t="str">
        <f>[67]결승기록지!$F$17</f>
        <v>11:15.33</v>
      </c>
      <c r="X14" s="17" t="str">
        <f>[67]결승기록지!$C$18</f>
        <v>양소은</v>
      </c>
      <c r="Y14" s="18" t="str">
        <f>[67]결승기록지!$E$18</f>
        <v>김천한일여자중</v>
      </c>
      <c r="Z14" s="19" t="str">
        <f>[67]결승기록지!$F$18</f>
        <v>11:39.50</v>
      </c>
    </row>
    <row r="15" spans="1:26" s="47" customFormat="1" ht="13.5" customHeight="1">
      <c r="A15" s="165">
        <v>2</v>
      </c>
      <c r="B15" s="14" t="s">
        <v>131</v>
      </c>
      <c r="C15" s="20" t="str">
        <f>[68]결승기록지!$C$11</f>
        <v>허승채</v>
      </c>
      <c r="D15" s="21" t="str">
        <f>[68]결승기록지!$E$11</f>
        <v>인화여자중</v>
      </c>
      <c r="E15" s="22" t="str">
        <f>[68]결승기록지!$F$11</f>
        <v>16.04</v>
      </c>
      <c r="F15" s="20" t="str">
        <f>[68]결승기록지!$C$12</f>
        <v>김가은</v>
      </c>
      <c r="G15" s="21" t="str">
        <f>[68]결승기록지!$E$12</f>
        <v>신성여자중</v>
      </c>
      <c r="H15" s="22" t="str">
        <f>[68]결승기록지!$F$12</f>
        <v>16.10</v>
      </c>
      <c r="I15" s="20" t="str">
        <f>[68]결승기록지!$C$13</f>
        <v>황유림</v>
      </c>
      <c r="J15" s="21" t="str">
        <f>[68]결승기록지!$E$13</f>
        <v>상주여자중</v>
      </c>
      <c r="K15" s="22" t="str">
        <f>[68]결승기록지!$F$13</f>
        <v>16.26</v>
      </c>
      <c r="L15" s="20" t="str">
        <f>[68]결승기록지!$C$14</f>
        <v>이윤지</v>
      </c>
      <c r="M15" s="21" t="str">
        <f>[68]결승기록지!$E$14</f>
        <v>대전체육중</v>
      </c>
      <c r="N15" s="22" t="str">
        <f>[68]결승기록지!$F$14</f>
        <v>16.27</v>
      </c>
      <c r="O15" s="20" t="str">
        <f>[68]결승기록지!$C$15</f>
        <v>박태경</v>
      </c>
      <c r="P15" s="21" t="str">
        <f>[68]결승기록지!$E$15</f>
        <v>전남체육중</v>
      </c>
      <c r="Q15" s="22" t="str">
        <f>[68]결승기록지!$F$15</f>
        <v>16.49</v>
      </c>
      <c r="R15" s="20" t="str">
        <f>[68]결승기록지!$C$16</f>
        <v>최윤채</v>
      </c>
      <c r="S15" s="21" t="str">
        <f>[68]결승기록지!$E$16</f>
        <v>북삼중</v>
      </c>
      <c r="T15" s="22" t="str">
        <f>[68]결승기록지!$F$16</f>
        <v>16.91</v>
      </c>
      <c r="U15" s="20" t="str">
        <f>[68]결승기록지!$C$17</f>
        <v>박지영</v>
      </c>
      <c r="V15" s="21" t="str">
        <f>[68]결승기록지!$E$17</f>
        <v>장산중</v>
      </c>
      <c r="W15" s="22" t="str">
        <f>[68]결승기록지!$F$17</f>
        <v>16.94</v>
      </c>
      <c r="X15" s="20" t="str">
        <f>[68]결승기록지!$C$18</f>
        <v>최지연</v>
      </c>
      <c r="Y15" s="21" t="str">
        <f>[68]결승기록지!$E$18</f>
        <v>거제중앙중</v>
      </c>
      <c r="Z15" s="22" t="str">
        <f>[68]결승기록지!$F$18</f>
        <v>17.99</v>
      </c>
    </row>
    <row r="16" spans="1:26" s="47" customFormat="1" ht="13.5" customHeight="1">
      <c r="A16" s="165"/>
      <c r="B16" s="13" t="s">
        <v>109</v>
      </c>
      <c r="C16" s="39"/>
      <c r="D16" s="40" t="str">
        <f>[68]결승기록지!$G$8</f>
        <v>-0.6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1"/>
    </row>
    <row r="17" spans="1:26" s="47" customFormat="1" ht="13.5" customHeight="1">
      <c r="A17" s="54">
        <v>1</v>
      </c>
      <c r="B17" s="15" t="s">
        <v>118</v>
      </c>
      <c r="C17" s="36" t="str">
        <f>[69]결승기록지!$C$11</f>
        <v>신소영</v>
      </c>
      <c r="D17" s="37" t="str">
        <f>[69]결승기록지!$E$11</f>
        <v>철산중</v>
      </c>
      <c r="E17" s="38" t="str">
        <f>[69]결승기록지!$F$11</f>
        <v>15:29.68</v>
      </c>
      <c r="F17" s="36" t="str">
        <f>[69]결승기록지!$C$12</f>
        <v>임예린</v>
      </c>
      <c r="G17" s="37" t="str">
        <f>[69]결승기록지!$E$12</f>
        <v>공주여자중</v>
      </c>
      <c r="H17" s="38" t="str">
        <f>[69]결승기록지!$F$12</f>
        <v>15:39.94</v>
      </c>
      <c r="I17" s="36" t="str">
        <f>[69]결승기록지!$C$13</f>
        <v>이예서</v>
      </c>
      <c r="J17" s="37" t="str">
        <f>[69]결승기록지!$E$13</f>
        <v>서산여자중</v>
      </c>
      <c r="K17" s="38" t="str">
        <f>[69]결승기록지!$F$13</f>
        <v>15:54.82</v>
      </c>
      <c r="L17" s="36" t="str">
        <f>[69]결승기록지!$C$14</f>
        <v>장지윤</v>
      </c>
      <c r="M17" s="37" t="str">
        <f>[69]결승기록지!$E$14</f>
        <v>대소중</v>
      </c>
      <c r="N17" s="38" t="str">
        <f>[69]결승기록지!$F$14</f>
        <v>16:35.86</v>
      </c>
      <c r="O17" s="36" t="str">
        <f>[69]결승기록지!$C$15</f>
        <v>신채희</v>
      </c>
      <c r="P17" s="37" t="str">
        <f>[69]결승기록지!$E$15</f>
        <v>조치원중</v>
      </c>
      <c r="Q17" s="38" t="str">
        <f>[69]결승기록지!$F$15</f>
        <v>18:27.14</v>
      </c>
      <c r="R17" s="36"/>
      <c r="S17" s="37"/>
      <c r="T17" s="38"/>
      <c r="U17" s="36"/>
      <c r="V17" s="37"/>
      <c r="W17" s="38"/>
      <c r="X17" s="36"/>
      <c r="Y17" s="37"/>
      <c r="Z17" s="38"/>
    </row>
    <row r="18" spans="1:26" s="47" customFormat="1" ht="13.5" customHeight="1">
      <c r="A18" s="165">
        <v>4</v>
      </c>
      <c r="B18" s="14" t="s">
        <v>132</v>
      </c>
      <c r="C18" s="36"/>
      <c r="D18" s="37" t="str">
        <f>[70]결승기록지!$E$11</f>
        <v>전남체육중</v>
      </c>
      <c r="E18" s="38" t="str">
        <f>[70]결승기록지!$F$11</f>
        <v>51.36</v>
      </c>
      <c r="F18" s="36"/>
      <c r="G18" s="37" t="str">
        <f>[70]결승기록지!$E$12</f>
        <v>인화여자중</v>
      </c>
      <c r="H18" s="38" t="str">
        <f>[70]결승기록지!$F$12</f>
        <v>52.37</v>
      </c>
      <c r="I18" s="36"/>
      <c r="J18" s="37" t="str">
        <f>[70]결승기록지!$E$13</f>
        <v>북삼중</v>
      </c>
      <c r="K18" s="38" t="str">
        <f>[70]결승기록지!$F$13</f>
        <v>54.13</v>
      </c>
      <c r="L18" s="36"/>
      <c r="M18" s="37" t="str">
        <f>[70]결승기록지!$E$14</f>
        <v>부원여자중</v>
      </c>
      <c r="N18" s="38" t="str">
        <f>[70]결승기록지!$F$14</f>
        <v>54.43</v>
      </c>
      <c r="O18" s="36"/>
      <c r="P18" s="37" t="str">
        <f>[70]결승기록지!$E$15</f>
        <v>철산중</v>
      </c>
      <c r="Q18" s="38" t="str">
        <f>[70]결승기록지!$F$15</f>
        <v>55.34</v>
      </c>
      <c r="R18" s="36"/>
      <c r="S18" s="37" t="str">
        <f>[70]결승기록지!$E$16</f>
        <v>구월여자중</v>
      </c>
      <c r="T18" s="38" t="str">
        <f>[70]결승기록지!$F$16</f>
        <v>56.13</v>
      </c>
      <c r="U18" s="36"/>
      <c r="V18" s="37" t="str">
        <f>[70]결승기록지!$E$17</f>
        <v>신정여자중</v>
      </c>
      <c r="W18" s="38" t="str">
        <f>[70]결승기록지!$F$17</f>
        <v>56.71</v>
      </c>
      <c r="X18" s="36"/>
      <c r="Y18" s="37"/>
      <c r="Z18" s="38"/>
    </row>
    <row r="19" spans="1:26" s="47" customFormat="1" ht="13.5" customHeight="1">
      <c r="A19" s="165"/>
      <c r="B19" s="13"/>
      <c r="C19" s="170" t="str">
        <f>[70]결승기록지!$C$11</f>
        <v>김유림 송해빈 박태경 이은빈</v>
      </c>
      <c r="D19" s="171"/>
      <c r="E19" s="172"/>
      <c r="F19" s="170" t="str">
        <f>[70]결승기록지!$C$12</f>
        <v>신규리 허승채 오소희 오미화</v>
      </c>
      <c r="G19" s="171"/>
      <c r="H19" s="172"/>
      <c r="I19" s="170" t="str">
        <f>[70]결승기록지!$C$13</f>
        <v>배채은 최윤채 조은서 김수지</v>
      </c>
      <c r="J19" s="171"/>
      <c r="K19" s="172"/>
      <c r="L19" s="170" t="str">
        <f>[70]결승기록지!$C$14</f>
        <v xml:space="preserve">문서연 최혜지 신다연 배윤진 </v>
      </c>
      <c r="M19" s="171"/>
      <c r="N19" s="172"/>
      <c r="O19" s="170" t="str">
        <f>[70]결승기록지!$C$15</f>
        <v>신소영 남재은 박지빈 황세정</v>
      </c>
      <c r="P19" s="171"/>
      <c r="Q19" s="172"/>
      <c r="R19" s="170" t="str">
        <f>[70]결승기록지!$C$16</f>
        <v>이지현 김나현 이수림 양다희</v>
      </c>
      <c r="S19" s="171"/>
      <c r="T19" s="172"/>
      <c r="U19" s="170" t="str">
        <f>[70]결승기록지!$C$17</f>
        <v>이채린 신예진 이한별 안채진</v>
      </c>
      <c r="V19" s="171"/>
      <c r="W19" s="172"/>
      <c r="X19" s="170"/>
      <c r="Y19" s="171"/>
      <c r="Z19" s="172"/>
    </row>
    <row r="20" spans="1:26" s="47" customFormat="1" ht="13.5" customHeight="1">
      <c r="A20" s="173">
        <v>5</v>
      </c>
      <c r="B20" s="14" t="s">
        <v>133</v>
      </c>
      <c r="C20" s="36"/>
      <c r="D20" s="37" t="str">
        <f>[71]결승기록지!$E$11</f>
        <v>신정여자중</v>
      </c>
      <c r="E20" s="38" t="str">
        <f>[71]결승기록지!$F$11</f>
        <v>4:20.01</v>
      </c>
      <c r="F20" s="36"/>
      <c r="G20" s="37" t="str">
        <f>[71]결승기록지!$E$12</f>
        <v>인화여자중</v>
      </c>
      <c r="H20" s="38" t="str">
        <f>[71]결승기록지!$F$12</f>
        <v>4:21.93</v>
      </c>
      <c r="I20" s="36"/>
      <c r="J20" s="37" t="str">
        <f>[71]결승기록지!$E$13</f>
        <v>경기경안중</v>
      </c>
      <c r="K20" s="38" t="str">
        <f>[71]결승기록지!$F$13</f>
        <v>4:29.71</v>
      </c>
      <c r="L20" s="36"/>
      <c r="M20" s="37" t="str">
        <f>[71]결승기록지!$E$14</f>
        <v>철산중</v>
      </c>
      <c r="N20" s="38" t="str">
        <f>[71]결승기록지!$F$14</f>
        <v>4:31.60</v>
      </c>
      <c r="O20" s="36"/>
      <c r="P20" s="37" t="str">
        <f>[71]결승기록지!$E$15</f>
        <v>광주체육중</v>
      </c>
      <c r="Q20" s="38" t="str">
        <f>[71]결승기록지!$F$15</f>
        <v>4:35.78</v>
      </c>
      <c r="R20" s="36"/>
      <c r="S20" s="37" t="str">
        <f>[71]결승기록지!$E$16</f>
        <v>성보중</v>
      </c>
      <c r="T20" s="38" t="str">
        <f>[71]결승기록지!$F$16</f>
        <v>4:37.88</v>
      </c>
      <c r="U20" s="36"/>
      <c r="V20" s="37"/>
      <c r="W20" s="38"/>
      <c r="X20" s="36"/>
      <c r="Y20" s="53"/>
      <c r="Z20" s="38"/>
    </row>
    <row r="21" spans="1:26" s="47" customFormat="1" ht="13.5" customHeight="1">
      <c r="A21" s="173"/>
      <c r="B21" s="13"/>
      <c r="C21" s="170" t="str">
        <f>[71]결승기록지!$C$11</f>
        <v>이채린 안채진 이한별 신예진</v>
      </c>
      <c r="D21" s="171"/>
      <c r="E21" s="172"/>
      <c r="F21" s="156" t="str">
        <f>[71]결승기록지!$C$12</f>
        <v>허승채 오소희 신규리 오미랑</v>
      </c>
      <c r="G21" s="157"/>
      <c r="H21" s="158"/>
      <c r="I21" s="156" t="str">
        <f>[71]결승기록지!$C$13</f>
        <v>김채아 윤예은 이소연 정선우</v>
      </c>
      <c r="J21" s="157"/>
      <c r="K21" s="158"/>
      <c r="L21" s="156" t="str">
        <f>[71]결승기록지!$C$14</f>
        <v>신소영 남재은 박지빈 황세정</v>
      </c>
      <c r="M21" s="157"/>
      <c r="N21" s="158"/>
      <c r="O21" s="180" t="str">
        <f>[71]결승기록지!$C$15</f>
        <v>김희원 정소윤 서여주 염행운</v>
      </c>
      <c r="P21" s="181"/>
      <c r="Q21" s="182"/>
      <c r="R21" s="156" t="str">
        <f>[71]결승기록지!$C$16</f>
        <v>권 민 오새아 김나경 김주하</v>
      </c>
      <c r="S21" s="157"/>
      <c r="T21" s="158"/>
      <c r="U21" s="156"/>
      <c r="V21" s="157"/>
      <c r="W21" s="158"/>
      <c r="X21" s="167"/>
      <c r="Y21" s="168"/>
      <c r="Z21" s="169"/>
    </row>
    <row r="22" spans="1:26" s="47" customFormat="1" ht="13.5" customHeight="1">
      <c r="A22" s="55">
        <v>3</v>
      </c>
      <c r="B22" s="15" t="s">
        <v>134</v>
      </c>
      <c r="C22" s="17" t="str">
        <f>[72]높이!$C$11</f>
        <v>김연우</v>
      </c>
      <c r="D22" s="18" t="str">
        <f>[72]높이!$E$11</f>
        <v>대구체육중</v>
      </c>
      <c r="E22" s="64" t="str">
        <f>[72]높이!$F$11</f>
        <v>1.60</v>
      </c>
      <c r="F22" s="17" t="str">
        <f>[72]높이!$C$12</f>
        <v>박하은</v>
      </c>
      <c r="G22" s="18" t="str">
        <f>[72]높이!$E$12</f>
        <v>가좌여자중</v>
      </c>
      <c r="H22" s="64" t="str">
        <f>[72]높이!$F$12</f>
        <v>1.60</v>
      </c>
      <c r="I22" s="17" t="str">
        <f>[72]높이!$C$13</f>
        <v>임사랑</v>
      </c>
      <c r="J22" s="18" t="str">
        <f>[72]높이!$E$13</f>
        <v>전라중</v>
      </c>
      <c r="K22" s="64" t="str">
        <f>[72]높이!$F$13</f>
        <v>1.55</v>
      </c>
      <c r="L22" s="17" t="str">
        <f>[72]높이!$C$14</f>
        <v>김지민</v>
      </c>
      <c r="M22" s="18" t="str">
        <f>[72]높이!$E$14</f>
        <v>신주중</v>
      </c>
      <c r="N22" s="64" t="str">
        <f>[72]높이!$F$14</f>
        <v>1.55</v>
      </c>
      <c r="O22" s="17" t="str">
        <f>[72]높이!$C$15</f>
        <v>유민주</v>
      </c>
      <c r="P22" s="18" t="str">
        <f>[72]높이!$E$15</f>
        <v>자유중</v>
      </c>
      <c r="Q22" s="64" t="str">
        <f>[72]높이!$F$15</f>
        <v>1.50</v>
      </c>
      <c r="R22" s="17" t="str">
        <f>[72]높이!$C$16</f>
        <v>서예은</v>
      </c>
      <c r="S22" s="18" t="str">
        <f>[72]높이!$E$16</f>
        <v>전남체육중</v>
      </c>
      <c r="T22" s="64" t="str">
        <f>[72]높이!$F$16</f>
        <v>1.50</v>
      </c>
      <c r="U22" s="17" t="str">
        <f>[72]높이!$C$17</f>
        <v>이다예</v>
      </c>
      <c r="V22" s="18" t="str">
        <f>[72]높이!$E$16</f>
        <v>전남체육중</v>
      </c>
      <c r="W22" s="64" t="str">
        <f>[72]높이!$F$17</f>
        <v>1.45공동7위</v>
      </c>
      <c r="X22" s="17" t="str">
        <f>[72]높이!$C$18</f>
        <v>고은정</v>
      </c>
      <c r="Y22" s="18" t="str">
        <f>[72]높이!$E$18</f>
        <v>광주체육중</v>
      </c>
      <c r="Z22" s="64" t="str">
        <f>[72]높이!$F$18</f>
        <v>1.45공동7위</v>
      </c>
    </row>
    <row r="23" spans="1:26" s="47" customFormat="1" ht="13.5" customHeight="1">
      <c r="A23" s="55"/>
      <c r="B23" s="15" t="s">
        <v>135</v>
      </c>
      <c r="C23" s="68" t="s">
        <v>136</v>
      </c>
      <c r="D23" s="147" t="s">
        <v>137</v>
      </c>
      <c r="E23" s="69" t="s">
        <v>137</v>
      </c>
      <c r="F23" s="68" t="s">
        <v>137</v>
      </c>
      <c r="G23" s="147" t="s">
        <v>137</v>
      </c>
      <c r="H23" s="69" t="s">
        <v>137</v>
      </c>
      <c r="I23" s="20"/>
      <c r="J23" s="21"/>
      <c r="K23" s="22"/>
      <c r="L23" s="20"/>
      <c r="M23" s="21"/>
      <c r="N23" s="22"/>
      <c r="O23" s="20"/>
      <c r="P23" s="21"/>
      <c r="Q23" s="22"/>
      <c r="R23" s="20"/>
      <c r="S23" s="21"/>
      <c r="T23" s="22"/>
      <c r="U23" s="20"/>
      <c r="V23" s="21"/>
      <c r="W23" s="22"/>
      <c r="X23" s="20"/>
      <c r="Y23" s="21"/>
      <c r="Z23" s="22"/>
    </row>
    <row r="24" spans="1:26" s="47" customFormat="1" ht="13.5" customHeight="1">
      <c r="A24" s="165">
        <v>1</v>
      </c>
      <c r="B24" s="14" t="s">
        <v>138</v>
      </c>
      <c r="C24" s="20" t="str">
        <f>[72]멀리!$C$11</f>
        <v>강서영</v>
      </c>
      <c r="D24" s="21" t="str">
        <f>[72]멀리!$E$11</f>
        <v>익산어양중</v>
      </c>
      <c r="E24" s="22" t="str">
        <f>[72]멀리!$F$11</f>
        <v>5.48</v>
      </c>
      <c r="F24" s="20" t="str">
        <f>[72]멀리!$C$12</f>
        <v>안나겸</v>
      </c>
      <c r="G24" s="21" t="str">
        <f>[72]멀리!$E$12</f>
        <v>대흥중</v>
      </c>
      <c r="H24" s="22" t="str">
        <f>[72]멀리!$F$12</f>
        <v>5.19</v>
      </c>
      <c r="I24" s="20" t="str">
        <f>[72]멀리!$C$13</f>
        <v>김나영</v>
      </c>
      <c r="J24" s="21" t="str">
        <f>[72]멀리!$E$13</f>
        <v>가좌여자중</v>
      </c>
      <c r="K24" s="22" t="str">
        <f>[72]멀리!$F$13</f>
        <v>5.05</v>
      </c>
      <c r="L24" s="20" t="str">
        <f>[72]멀리!$C$14</f>
        <v>송해빈</v>
      </c>
      <c r="M24" s="21" t="str">
        <f>[72]멀리!$E$14</f>
        <v>전남체육중</v>
      </c>
      <c r="N24" s="22" t="str">
        <f>[72]멀리!$F$14</f>
        <v>5.02</v>
      </c>
      <c r="O24" s="20" t="str">
        <f>[72]멀리!$C$15</f>
        <v>진효우</v>
      </c>
      <c r="P24" s="21" t="str">
        <f>[72]멀리!$E$15</f>
        <v>경수중</v>
      </c>
      <c r="Q24" s="22" t="str">
        <f>[72]멀리!$F$15</f>
        <v>5.00</v>
      </c>
      <c r="R24" s="20" t="str">
        <f>[72]멀리!$C$16</f>
        <v>최지현</v>
      </c>
      <c r="S24" s="21" t="str">
        <f>[72]멀리!$E$16</f>
        <v>상주여자중</v>
      </c>
      <c r="T24" s="22" t="str">
        <f>[72]멀리!$F$16</f>
        <v>4.84</v>
      </c>
      <c r="U24" s="20" t="str">
        <f>[72]멀리!$C$17</f>
        <v>전시연</v>
      </c>
      <c r="V24" s="21" t="str">
        <f>[72]멀리!$E$17</f>
        <v>대흥중</v>
      </c>
      <c r="W24" s="22" t="str">
        <f>[72]멀리!$F$17</f>
        <v>4.83</v>
      </c>
      <c r="X24" s="20" t="str">
        <f>[72]멀리!$C$18</f>
        <v>신소민</v>
      </c>
      <c r="Y24" s="21" t="str">
        <f>[72]멀리!$E$18</f>
        <v>가평중</v>
      </c>
      <c r="Z24" s="22" t="str">
        <f>[72]멀리!$F$18</f>
        <v>4.72</v>
      </c>
    </row>
    <row r="25" spans="1:26" s="47" customFormat="1" ht="13.5" customHeight="1">
      <c r="A25" s="165"/>
      <c r="B25" s="13" t="s">
        <v>139</v>
      </c>
      <c r="C25" s="43"/>
      <c r="D25" s="44" t="str">
        <f>[72]멀리!$G$11</f>
        <v>1.5</v>
      </c>
      <c r="E25" s="45"/>
      <c r="F25" s="43"/>
      <c r="G25" s="44" t="str">
        <f>[72]멀리!$G$12</f>
        <v>0.9</v>
      </c>
      <c r="H25" s="65"/>
      <c r="I25" s="43"/>
      <c r="J25" s="44" t="str">
        <f>[72]멀리!$G$13</f>
        <v>1.4</v>
      </c>
      <c r="K25" s="45"/>
      <c r="L25" s="43"/>
      <c r="M25" s="44" t="str">
        <f>[72]멀리!$G$14</f>
        <v>0.9</v>
      </c>
      <c r="N25" s="45"/>
      <c r="O25" s="43"/>
      <c r="P25" s="44" t="str">
        <f>[72]멀리!$G$15</f>
        <v>0.7</v>
      </c>
      <c r="Q25" s="45"/>
      <c r="R25" s="43"/>
      <c r="S25" s="44" t="str">
        <f>[72]멀리!$G$16</f>
        <v>1.3</v>
      </c>
      <c r="T25" s="45"/>
      <c r="U25" s="51"/>
      <c r="V25" s="148" t="str">
        <f>[72]멀리!$G$17</f>
        <v>0.9</v>
      </c>
      <c r="W25" s="45"/>
      <c r="X25" s="43"/>
      <c r="Y25" s="44" t="str">
        <f>[72]멀리!$G$18</f>
        <v>-1.6</v>
      </c>
      <c r="Z25" s="45"/>
    </row>
    <row r="26" spans="1:26" s="47" customFormat="1" ht="13.5" customHeight="1">
      <c r="A26" s="165">
        <v>3</v>
      </c>
      <c r="B26" s="14" t="s">
        <v>140</v>
      </c>
      <c r="C26" s="20" t="str">
        <f>[72]세단!$C$11</f>
        <v>송해빈</v>
      </c>
      <c r="D26" s="21" t="str">
        <f>[72]세단!$E$11</f>
        <v>전남체육중</v>
      </c>
      <c r="E26" s="22" t="str">
        <f>[72]세단!$F$11</f>
        <v>10.99</v>
      </c>
      <c r="F26" s="20" t="str">
        <f>[72]세단!$C$12</f>
        <v>김나영</v>
      </c>
      <c r="G26" s="21" t="str">
        <f>[72]세단!$E$12</f>
        <v>가좌여자중</v>
      </c>
      <c r="H26" s="22" t="str">
        <f>[72]세단!$F$12</f>
        <v>10.78</v>
      </c>
      <c r="I26" s="20" t="str">
        <f>[72]세단!$C$13</f>
        <v>최지현</v>
      </c>
      <c r="J26" s="21" t="str">
        <f>[72]세단!$E$13</f>
        <v>상주여자중</v>
      </c>
      <c r="K26" s="22" t="str">
        <f>[72]세단!$F$13</f>
        <v>10.67</v>
      </c>
      <c r="L26" s="20" t="str">
        <f>[72]세단!$C$14</f>
        <v>진효우</v>
      </c>
      <c r="M26" s="21" t="str">
        <f>[72]세단!$E$14</f>
        <v>경수중</v>
      </c>
      <c r="N26" s="22" t="str">
        <f>[72]세단!$F$14</f>
        <v>10.53</v>
      </c>
      <c r="O26" s="20" t="str">
        <f>[72]세단!$C$15</f>
        <v>김정인</v>
      </c>
      <c r="P26" s="21" t="str">
        <f>[72]세단!$E$15</f>
        <v>가평중</v>
      </c>
      <c r="Q26" s="22" t="str">
        <f>[72]세단!$F$15</f>
        <v>10.41</v>
      </c>
      <c r="R26" s="20" t="str">
        <f>[72]세단!$C$16</f>
        <v>최연서</v>
      </c>
      <c r="S26" s="21" t="str">
        <f>[72]세단!$E$16</f>
        <v>전라중</v>
      </c>
      <c r="T26" s="22" t="str">
        <f>[72]세단!$F$16</f>
        <v>10.18</v>
      </c>
      <c r="U26" s="20" t="str">
        <f>[72]세단!$C$17</f>
        <v>장지은</v>
      </c>
      <c r="V26" s="21" t="str">
        <f>[72]세단!$E$17</f>
        <v>시흥중</v>
      </c>
      <c r="W26" s="22" t="str">
        <f>[72]세단!$F$17</f>
        <v>9.93</v>
      </c>
      <c r="X26" s="20" t="str">
        <f>[72]세단!$C$18</f>
        <v>조은서</v>
      </c>
      <c r="Y26" s="21" t="str">
        <f>[72]세단!$E$18</f>
        <v>북삼중</v>
      </c>
      <c r="Z26" s="22" t="str">
        <f>[72]세단!$F$18</f>
        <v>9.80</v>
      </c>
    </row>
    <row r="27" spans="1:26" s="47" customFormat="1" ht="13.5" customHeight="1">
      <c r="A27" s="165"/>
      <c r="B27" s="13" t="s">
        <v>141</v>
      </c>
      <c r="C27" s="43"/>
      <c r="D27" s="44" t="str">
        <f>[72]세단!$G$11</f>
        <v>1.1</v>
      </c>
      <c r="E27" s="65"/>
      <c r="F27" s="43"/>
      <c r="G27" s="44" t="str">
        <f>[72]세단!$G$12</f>
        <v>0.6</v>
      </c>
      <c r="H27" s="149"/>
      <c r="I27" s="43"/>
      <c r="J27" s="44" t="str">
        <f>[72]세단!$G$13</f>
        <v>-1.1</v>
      </c>
      <c r="K27" s="65"/>
      <c r="L27" s="43"/>
      <c r="M27" s="44" t="str">
        <f>[72]세단!$G$14</f>
        <v>1.0</v>
      </c>
      <c r="N27" s="65"/>
      <c r="O27" s="43"/>
      <c r="P27" s="44" t="str">
        <f>[72]세단!$G$15</f>
        <v>0.2</v>
      </c>
      <c r="Q27" s="45"/>
      <c r="R27" s="43"/>
      <c r="S27" s="44" t="str">
        <f>[72]세단!$G$16</f>
        <v>0.1</v>
      </c>
      <c r="T27" s="45"/>
      <c r="U27" s="43"/>
      <c r="V27" s="44" t="str">
        <f>[72]세단!$G$17</f>
        <v>0.4</v>
      </c>
      <c r="W27" s="65"/>
      <c r="X27" s="43"/>
      <c r="Y27" s="44" t="str">
        <f>[72]세단!$G$18</f>
        <v>-2.7</v>
      </c>
      <c r="Z27" s="45"/>
    </row>
    <row r="28" spans="1:26" s="47" customFormat="1" ht="13.5" customHeight="1">
      <c r="A28" s="54">
        <v>2</v>
      </c>
      <c r="B28" s="15" t="s">
        <v>142</v>
      </c>
      <c r="C28" s="17" t="str">
        <f>[72]포환!$C$11</f>
        <v>이혜민</v>
      </c>
      <c r="D28" s="18" t="str">
        <f>[72]포환!$E$11</f>
        <v>경북체육중</v>
      </c>
      <c r="E28" s="19" t="str">
        <f>[72]포환!$F$11</f>
        <v>14.62</v>
      </c>
      <c r="F28" s="17" t="str">
        <f>[72]포환!$C$12</f>
        <v>배수민</v>
      </c>
      <c r="G28" s="18" t="str">
        <f>[72]포환!$E$12</f>
        <v>형곡중</v>
      </c>
      <c r="H28" s="19" t="str">
        <f>[72]포환!$F$12</f>
        <v>12.18</v>
      </c>
      <c r="I28" s="17" t="str">
        <f>[72]포환!$C$13</f>
        <v>조시연</v>
      </c>
      <c r="J28" s="18" t="str">
        <f>[72]포환!$E$13</f>
        <v>묵호중</v>
      </c>
      <c r="K28" s="19" t="str">
        <f>[72]포환!$F$13</f>
        <v>11.96</v>
      </c>
      <c r="L28" s="17" t="str">
        <f>[72]포환!$C$14</f>
        <v>고효은</v>
      </c>
      <c r="M28" s="18" t="str">
        <f>[72]포환!$E$14</f>
        <v>인동중</v>
      </c>
      <c r="N28" s="19" t="str">
        <f>[72]포환!$F$14</f>
        <v>11.69</v>
      </c>
      <c r="O28" s="17" t="str">
        <f>[72]포환!$C$15</f>
        <v>이금비</v>
      </c>
      <c r="P28" s="18" t="str">
        <f>[72]포환!$E$15</f>
        <v>신성여자중</v>
      </c>
      <c r="Q28" s="19" t="str">
        <f>[72]포환!$F$15</f>
        <v>11.65</v>
      </c>
      <c r="R28" s="17" t="str">
        <f>[72]포환!$C$16</f>
        <v>문혜솔</v>
      </c>
      <c r="S28" s="18" t="str">
        <f>[72]포환!$E$16</f>
        <v>전남체육중</v>
      </c>
      <c r="T28" s="19" t="str">
        <f>[72]포환!$F$16</f>
        <v>11.58</v>
      </c>
      <c r="U28" s="17" t="str">
        <f>[72]포환!$C$17</f>
        <v>박수연</v>
      </c>
      <c r="V28" s="18" t="str">
        <f>[72]포환!$E$17</f>
        <v>군자중</v>
      </c>
      <c r="W28" s="19" t="str">
        <f>[72]포환!$F$17</f>
        <v>9.99</v>
      </c>
      <c r="X28" s="17" t="str">
        <f>[72]포환!$C$18</f>
        <v>양채민</v>
      </c>
      <c r="Y28" s="18" t="str">
        <f>[72]포환!$E$18</f>
        <v>전라중</v>
      </c>
      <c r="Z28" s="19" t="str">
        <f>[72]포환!$F$18</f>
        <v>9.97</v>
      </c>
    </row>
    <row r="29" spans="1:26" s="47" customFormat="1" ht="13.5" customHeight="1">
      <c r="A29" s="54">
        <v>4</v>
      </c>
      <c r="B29" s="15" t="s">
        <v>143</v>
      </c>
      <c r="C29" s="132" t="str">
        <f>[72]원반!$C$11</f>
        <v>진수향</v>
      </c>
      <c r="D29" s="46" t="str">
        <f>[72]원반!$E$11</f>
        <v>남원중</v>
      </c>
      <c r="E29" s="19" t="str">
        <f>[72]원반!$F$11</f>
        <v>38.35</v>
      </c>
      <c r="F29" s="17" t="str">
        <f>[72]원반!$C$12</f>
        <v>이혜민</v>
      </c>
      <c r="G29" s="18" t="str">
        <f>[72]원반!$E$12</f>
        <v>경북체육중</v>
      </c>
      <c r="H29" s="19" t="str">
        <f>[72]원반!$F$12</f>
        <v>36.73</v>
      </c>
      <c r="I29" s="17" t="str">
        <f>[72]원반!$C$13</f>
        <v>이다은</v>
      </c>
      <c r="J29" s="18" t="str">
        <f>[72]원반!$E$13</f>
        <v>충남백제중</v>
      </c>
      <c r="K29" s="19" t="str">
        <f>[72]원반!$F$13</f>
        <v>33.49</v>
      </c>
      <c r="L29" s="17" t="str">
        <f>[72]원반!$C$14</f>
        <v>박지은</v>
      </c>
      <c r="M29" s="18" t="str">
        <f>[72]원반!$E$14</f>
        <v>충주여자중</v>
      </c>
      <c r="N29" s="19" t="str">
        <f>[72]원반!$F$14</f>
        <v>28.07</v>
      </c>
      <c r="O29" s="17" t="str">
        <f>[72]원반!$C$15</f>
        <v>김나현</v>
      </c>
      <c r="P29" s="18" t="str">
        <f>[72]원반!$E$15</f>
        <v>익산지원중</v>
      </c>
      <c r="Q29" s="19" t="str">
        <f>[72]원반!$F$15</f>
        <v>27.64</v>
      </c>
      <c r="R29" s="17" t="str">
        <f>[72]원반!$C$16</f>
        <v>박소은</v>
      </c>
      <c r="S29" s="18" t="str">
        <f>[72]원반!$E$16</f>
        <v>원주여자중</v>
      </c>
      <c r="T29" s="19" t="str">
        <f>[72]원반!$F$16</f>
        <v>24.74</v>
      </c>
      <c r="U29" s="17" t="str">
        <f>[72]원반!$C$17</f>
        <v>정현지</v>
      </c>
      <c r="V29" s="18" t="str">
        <f>[72]원반!$E$17</f>
        <v>비아중</v>
      </c>
      <c r="W29" s="19" t="str">
        <f>[72]원반!$F$17</f>
        <v>22.11</v>
      </c>
      <c r="X29" s="17" t="str">
        <f>[72]원반!$C$18</f>
        <v>김도연</v>
      </c>
      <c r="Y29" s="46" t="str">
        <f>[72]원반!$E$18</f>
        <v>서생중</v>
      </c>
      <c r="Z29" s="19" t="str">
        <f>[72]원반!$F$18</f>
        <v>21.94</v>
      </c>
    </row>
    <row r="30" spans="1:26" s="47" customFormat="1" ht="13.5" customHeight="1">
      <c r="A30" s="54">
        <v>3</v>
      </c>
      <c r="B30" s="15" t="s">
        <v>127</v>
      </c>
      <c r="C30" s="29" t="str">
        <f>[72]투창!$C$11</f>
        <v>김민지</v>
      </c>
      <c r="D30" s="30" t="str">
        <f>[72]투창!$E$11</f>
        <v>익산지원중</v>
      </c>
      <c r="E30" s="31" t="str">
        <f>[72]투창!$F$11</f>
        <v>45.65</v>
      </c>
      <c r="F30" s="29" t="str">
        <f>[72]투창!$C$12</f>
        <v>윤은환</v>
      </c>
      <c r="G30" s="30" t="str">
        <f>[72]투창!$E$12</f>
        <v>광주체육중</v>
      </c>
      <c r="H30" s="31" t="str">
        <f>[72]투창!$F$12</f>
        <v>38.08</v>
      </c>
      <c r="I30" s="29" t="str">
        <f>[72]투창!$C$13</f>
        <v>김예안</v>
      </c>
      <c r="J30" s="30" t="str">
        <f>[72]투창!$E$13</f>
        <v>대전신일여자중</v>
      </c>
      <c r="K30" s="63" t="str">
        <f>[72]투창!$F$13</f>
        <v>36.50</v>
      </c>
      <c r="L30" s="29" t="str">
        <f>[72]투창!$C$14</f>
        <v>송나래</v>
      </c>
      <c r="M30" s="30" t="str">
        <f>[72]투창!$E$14</f>
        <v>강원체육중</v>
      </c>
      <c r="N30" s="31" t="str">
        <f>[72]투창!$F$14</f>
        <v>33.62</v>
      </c>
      <c r="O30" s="29" t="str">
        <f>[72]투창!$C$15</f>
        <v>양채민</v>
      </c>
      <c r="P30" s="30" t="str">
        <f>[72]투창!$E$15</f>
        <v>전라중</v>
      </c>
      <c r="Q30" s="31" t="str">
        <f>[72]투창!$F$15</f>
        <v>31.83</v>
      </c>
      <c r="R30" s="29" t="str">
        <f>[72]투창!$C$16</f>
        <v>곽서연</v>
      </c>
      <c r="S30" s="30" t="str">
        <f>[72]투창!$E$16</f>
        <v>원주여자중</v>
      </c>
      <c r="T30" s="31" t="str">
        <f>[72]투창!$F$16</f>
        <v>29.38</v>
      </c>
      <c r="U30" s="29" t="str">
        <f>[72]투창!$C$17</f>
        <v>김도연</v>
      </c>
      <c r="V30" s="30" t="str">
        <f>[72]투창!$E$17</f>
        <v>서생중</v>
      </c>
      <c r="W30" s="31" t="str">
        <f>[72]투창!$F$17</f>
        <v>28.92</v>
      </c>
      <c r="X30" s="29" t="str">
        <f>[72]투창!$C$18</f>
        <v>정시윤</v>
      </c>
      <c r="Y30" s="30" t="str">
        <f>[72]투창!$E$18</f>
        <v>합천여자중</v>
      </c>
      <c r="Z30" s="31" t="str">
        <f>[72]투창!$F$18</f>
        <v>26.56</v>
      </c>
    </row>
    <row r="31" spans="1:26" s="47" customFormat="1" ht="13.5" customHeight="1">
      <c r="A31" s="54">
        <v>2</v>
      </c>
      <c r="B31" s="15" t="s">
        <v>128</v>
      </c>
      <c r="C31" s="29" t="str">
        <f>'[72]5종경기'!$C$11</f>
        <v>황유림</v>
      </c>
      <c r="D31" s="30" t="str">
        <f>'[72]5종경기'!$E$11</f>
        <v>상주여자중</v>
      </c>
      <c r="E31" s="31" t="str">
        <f>'[72]5종경기'!$F$11</f>
        <v>2,423점</v>
      </c>
      <c r="F31" s="29" t="str">
        <f>'[72]5종경기'!$C$12</f>
        <v>김예진</v>
      </c>
      <c r="G31" s="30" t="str">
        <f>'[72]5종경기'!$E$12</f>
        <v>부산체육중</v>
      </c>
      <c r="H31" s="31" t="str">
        <f>'[72]5종경기'!$F$12</f>
        <v>2,251점</v>
      </c>
      <c r="I31" s="29" t="str">
        <f>'[72]5종경기'!$C$13</f>
        <v>장난희</v>
      </c>
      <c r="J31" s="30" t="str">
        <f>'[72]5종경기'!$E$13</f>
        <v>세종중</v>
      </c>
      <c r="K31" s="31" t="str">
        <f>'[72]5종경기'!$F$13</f>
        <v>2,221점</v>
      </c>
      <c r="L31" s="29" t="str">
        <f>'[72]5종경기'!$C$14</f>
        <v>유수원</v>
      </c>
      <c r="M31" s="30" t="str">
        <f>'[72]5종경기'!$E$14</f>
        <v>석정여자중</v>
      </c>
      <c r="N31" s="31" t="str">
        <f>'[72]5종경기'!$F$14</f>
        <v>1,895점</v>
      </c>
      <c r="O31" s="29" t="str">
        <f>'[72]5종경기'!$C$15</f>
        <v>오미랑</v>
      </c>
      <c r="P31" s="30" t="str">
        <f>'[72]5종경기'!$E$15</f>
        <v>인화여자중</v>
      </c>
      <c r="Q31" s="31" t="str">
        <f>'[72]5종경기'!$F$15</f>
        <v>1,887점</v>
      </c>
      <c r="R31" s="29" t="str">
        <f>'[72]5종경기'!$C$16</f>
        <v>송민주</v>
      </c>
      <c r="S31" s="30" t="str">
        <f>'[72]5종경기'!$E$16</f>
        <v>서산여자중</v>
      </c>
      <c r="T31" s="31" t="str">
        <f>'[72]5종경기'!$F$16</f>
        <v>1,839점</v>
      </c>
      <c r="U31" s="29" t="str">
        <f>'[72]5종경기'!$C$17</f>
        <v>정수영</v>
      </c>
      <c r="V31" s="30" t="str">
        <f>'[72]5종경기'!$E$17</f>
        <v>목포하당중</v>
      </c>
      <c r="W31" s="31" t="str">
        <f>'[72]5종경기'!$F$17</f>
        <v>1,825점</v>
      </c>
      <c r="X31" s="29" t="str">
        <f>'[72]5종경기'!$C$18</f>
        <v>신예원</v>
      </c>
      <c r="Y31" s="30" t="str">
        <f>'[72]5종경기'!$E$18</f>
        <v>석정여자중</v>
      </c>
      <c r="Z31" s="31" t="str">
        <f>'[72]5종경기'!$F$18</f>
        <v>1,555점</v>
      </c>
    </row>
    <row r="32" spans="1:26" s="47" customFormat="1" ht="13.5" customHeight="1">
      <c r="A32" s="57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9" customFormat="1" ht="14.25" customHeight="1">
      <c r="A33" s="57"/>
      <c r="B33" s="11" t="s">
        <v>144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7"/>
    </row>
    <row r="35" spans="1:26">
      <c r="A35" s="57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="130" zoomScaleSheetLayoutView="130" workbookViewId="0">
      <selection activeCell="E2" sqref="E2:T2"/>
    </sheetView>
  </sheetViews>
  <sheetFormatPr defaultRowHeight="13.5"/>
  <cols>
    <col min="1" max="1" width="2.33203125" style="56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2" spans="1:26" s="9" customFormat="1" ht="45" customHeight="1" thickBot="1">
      <c r="A2" s="55"/>
      <c r="B2" s="10"/>
      <c r="C2" s="10"/>
      <c r="D2" s="10"/>
      <c r="E2" s="162" t="s">
        <v>145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52" t="s">
        <v>146</v>
      </c>
      <c r="V2" s="52"/>
      <c r="W2" s="52"/>
      <c r="X2" s="52"/>
      <c r="Y2" s="52"/>
      <c r="Z2" s="52"/>
    </row>
    <row r="3" spans="1:26" s="9" customFormat="1" ht="14.25" thickTop="1">
      <c r="A3" s="55"/>
      <c r="B3" s="161"/>
      <c r="C3" s="161"/>
      <c r="D3" s="10"/>
      <c r="E3" s="10"/>
      <c r="F3" s="164" t="s">
        <v>147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5"/>
      <c r="B4" s="114"/>
      <c r="C4" s="114"/>
      <c r="D4" s="10"/>
      <c r="E4" s="10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0"/>
      <c r="U4" s="10"/>
      <c r="V4" s="10"/>
      <c r="W4" s="10"/>
      <c r="X4" s="10"/>
      <c r="Y4" s="10"/>
      <c r="Z4" s="10"/>
    </row>
    <row r="5" spans="1:26" ht="18" customHeight="1">
      <c r="B5" s="174" t="s">
        <v>148</v>
      </c>
      <c r="C5" s="174"/>
      <c r="D5" s="174"/>
      <c r="E5" s="1"/>
      <c r="F5" s="1"/>
      <c r="G5" s="1"/>
      <c r="H5" s="1"/>
      <c r="I5" s="1"/>
      <c r="J5" s="1"/>
      <c r="K5" s="1"/>
      <c r="L5" s="1"/>
      <c r="M5" s="42"/>
      <c r="N5" s="42"/>
      <c r="O5" s="4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149</v>
      </c>
      <c r="C6" s="2"/>
      <c r="D6" s="3" t="s">
        <v>150</v>
      </c>
      <c r="E6" s="4"/>
      <c r="F6" s="2"/>
      <c r="G6" s="3" t="s">
        <v>151</v>
      </c>
      <c r="H6" s="4"/>
      <c r="I6" s="2"/>
      <c r="J6" s="3" t="s">
        <v>152</v>
      </c>
      <c r="K6" s="4"/>
      <c r="L6" s="2"/>
      <c r="M6" s="3" t="s">
        <v>153</v>
      </c>
      <c r="N6" s="4"/>
      <c r="O6" s="2"/>
      <c r="P6" s="3" t="s">
        <v>154</v>
      </c>
      <c r="Q6" s="4"/>
      <c r="R6" s="2"/>
      <c r="S6" s="3" t="s">
        <v>155</v>
      </c>
      <c r="T6" s="4"/>
      <c r="U6" s="2"/>
      <c r="V6" s="3" t="s">
        <v>156</v>
      </c>
      <c r="W6" s="4"/>
      <c r="X6" s="2"/>
      <c r="Y6" s="3" t="s">
        <v>157</v>
      </c>
      <c r="Z6" s="4"/>
    </row>
    <row r="7" spans="1:26" ht="14.25" thickBot="1">
      <c r="B7" s="6" t="s">
        <v>158</v>
      </c>
      <c r="C7" s="5" t="s">
        <v>159</v>
      </c>
      <c r="D7" s="5" t="s">
        <v>160</v>
      </c>
      <c r="E7" s="5" t="s">
        <v>161</v>
      </c>
      <c r="F7" s="5" t="s">
        <v>159</v>
      </c>
      <c r="G7" s="5" t="s">
        <v>160</v>
      </c>
      <c r="H7" s="5" t="s">
        <v>161</v>
      </c>
      <c r="I7" s="5" t="s">
        <v>159</v>
      </c>
      <c r="J7" s="5" t="s">
        <v>160</v>
      </c>
      <c r="K7" s="5" t="s">
        <v>161</v>
      </c>
      <c r="L7" s="5" t="s">
        <v>159</v>
      </c>
      <c r="M7" s="5" t="s">
        <v>160</v>
      </c>
      <c r="N7" s="5" t="s">
        <v>161</v>
      </c>
      <c r="O7" s="5" t="s">
        <v>159</v>
      </c>
      <c r="P7" s="5" t="s">
        <v>160</v>
      </c>
      <c r="Q7" s="5" t="s">
        <v>161</v>
      </c>
      <c r="R7" s="5" t="s">
        <v>159</v>
      </c>
      <c r="S7" s="5" t="s">
        <v>160</v>
      </c>
      <c r="T7" s="5" t="s">
        <v>161</v>
      </c>
      <c r="U7" s="5" t="s">
        <v>159</v>
      </c>
      <c r="V7" s="5" t="s">
        <v>160</v>
      </c>
      <c r="W7" s="5" t="s">
        <v>161</v>
      </c>
      <c r="X7" s="5" t="s">
        <v>159</v>
      </c>
      <c r="Y7" s="5" t="s">
        <v>160</v>
      </c>
      <c r="Z7" s="5" t="s">
        <v>161</v>
      </c>
    </row>
    <row r="8" spans="1:26" s="48" customFormat="1" ht="13.5" customHeight="1" thickTop="1">
      <c r="A8" s="165">
        <v>1</v>
      </c>
      <c r="B8" s="12" t="s">
        <v>162</v>
      </c>
      <c r="C8" s="25" t="str">
        <f>[73]결승기록지!$C$11</f>
        <v>정준우</v>
      </c>
      <c r="D8" s="26" t="str">
        <f>[73]결승기록지!$E$11</f>
        <v>월배중</v>
      </c>
      <c r="E8" s="27" t="str">
        <f>[73]결승기록지!$F$11</f>
        <v>12.23</v>
      </c>
      <c r="F8" s="25" t="str">
        <f>[73]결승기록지!$C$12</f>
        <v>서준혁</v>
      </c>
      <c r="G8" s="26" t="str">
        <f>[73]결승기록지!$E$12</f>
        <v>대흥중</v>
      </c>
      <c r="H8" s="27" t="str">
        <f>[73]결승기록지!$F$12</f>
        <v>12.44</v>
      </c>
      <c r="I8" s="25" t="str">
        <f>[73]결승기록지!$C$13</f>
        <v>김준규</v>
      </c>
      <c r="J8" s="26" t="str">
        <f>[73]결승기록지!$E$13</f>
        <v>남산중</v>
      </c>
      <c r="K8" s="27" t="str">
        <f>[73]결승기록지!$F$13</f>
        <v>12.50</v>
      </c>
      <c r="L8" s="25" t="str">
        <f>[73]결승기록지!$C$14</f>
        <v>박태언</v>
      </c>
      <c r="M8" s="26" t="str">
        <f>[73]결승기록지!$E$14</f>
        <v>광주체육중</v>
      </c>
      <c r="N8" s="27" t="str">
        <f>[73]결승기록지!$F$14</f>
        <v>12.54</v>
      </c>
      <c r="O8" s="25" t="str">
        <f>[73]결승기록지!$C$15</f>
        <v>정병준</v>
      </c>
      <c r="P8" s="26" t="str">
        <f>[73]결승기록지!$E$15</f>
        <v>전곡중</v>
      </c>
      <c r="Q8" s="27" t="str">
        <f>[73]결승기록지!$F$15</f>
        <v>12.57</v>
      </c>
      <c r="R8" s="25" t="str">
        <f>[73]결승기록지!$C$16</f>
        <v>성재혁</v>
      </c>
      <c r="S8" s="26" t="str">
        <f>[73]결승기록지!$E$16</f>
        <v>전라중</v>
      </c>
      <c r="T8" s="27" t="str">
        <f>[73]결승기록지!$F$16</f>
        <v>13.09</v>
      </c>
      <c r="U8" s="25" t="str">
        <f>[73]결승기록지!$C$17</f>
        <v>윤한이</v>
      </c>
      <c r="V8" s="26" t="str">
        <f>[73]결승기록지!$E$17</f>
        <v>진해냉천중</v>
      </c>
      <c r="W8" s="27" t="str">
        <f>[73]결승기록지!$F$17</f>
        <v>14.74</v>
      </c>
      <c r="X8" s="25"/>
      <c r="Y8" s="26"/>
      <c r="Z8" s="27"/>
    </row>
    <row r="9" spans="1:26" s="48" customFormat="1" ht="13.5" customHeight="1">
      <c r="A9" s="165"/>
      <c r="B9" s="23" t="s">
        <v>163</v>
      </c>
      <c r="C9" s="127"/>
      <c r="D9" s="150" t="str">
        <f>[73]결승기록지!$G$8</f>
        <v>-0.4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9"/>
    </row>
    <row r="10" spans="1:26" s="48" customFormat="1" ht="13.5" customHeight="1">
      <c r="A10" s="54">
        <v>2</v>
      </c>
      <c r="B10" s="15" t="s">
        <v>164</v>
      </c>
      <c r="C10" s="29" t="str">
        <f>[74]결승기록지!$C$11</f>
        <v>황재형</v>
      </c>
      <c r="D10" s="30" t="str">
        <f>[74]결승기록지!$E$11</f>
        <v>월배중</v>
      </c>
      <c r="E10" s="31" t="str">
        <f>[74]결승기록지!$F$11</f>
        <v>56.83</v>
      </c>
      <c r="F10" s="29" t="str">
        <f>[74]결승기록지!$C$12</f>
        <v>김태산</v>
      </c>
      <c r="G10" s="30" t="str">
        <f>[74]결승기록지!$E$12</f>
        <v>부여중</v>
      </c>
      <c r="H10" s="31" t="str">
        <f>[74]결승기록지!$F$12</f>
        <v>59.12</v>
      </c>
      <c r="I10" s="29" t="str">
        <f>[74]결승기록지!$C$13</f>
        <v>오예준</v>
      </c>
      <c r="J10" s="30" t="str">
        <f>[74]결승기록지!$E$13</f>
        <v>인천남중</v>
      </c>
      <c r="K10" s="31" t="str">
        <f>[74]결승기록지!$F$13</f>
        <v>1:00.06</v>
      </c>
      <c r="L10" s="29" t="str">
        <f>[74]결승기록지!$C$14</f>
        <v>권재윤</v>
      </c>
      <c r="M10" s="30" t="str">
        <f>[74]결승기록지!$E$14</f>
        <v>점촌중</v>
      </c>
      <c r="N10" s="31" t="str">
        <f>[74]결승기록지!$F$14</f>
        <v>1:01.28</v>
      </c>
      <c r="O10" s="29" t="str">
        <f>[74]결승기록지!$C$15</f>
        <v>변성환</v>
      </c>
      <c r="P10" s="30" t="str">
        <f>[74]결승기록지!$E$15</f>
        <v>삼성중</v>
      </c>
      <c r="Q10" s="31" t="str">
        <f>[74]결승기록지!$F$15</f>
        <v>1:03.34</v>
      </c>
      <c r="R10" s="29" t="str">
        <f>[74]결승기록지!$C$16</f>
        <v>차윤오</v>
      </c>
      <c r="S10" s="30" t="str">
        <f>[74]결승기록지!$E$16</f>
        <v>석우중</v>
      </c>
      <c r="T10" s="31" t="str">
        <f>[74]결승기록지!$F$16</f>
        <v>1:05.19</v>
      </c>
      <c r="U10" s="29" t="str">
        <f>[74]결승기록지!$C$17</f>
        <v>김경운</v>
      </c>
      <c r="V10" s="30" t="str">
        <f>[74]결승기록지!$E$17</f>
        <v>광주체육중</v>
      </c>
      <c r="W10" s="31" t="str">
        <f>[74]결승기록지!$F$17</f>
        <v>1:06.25</v>
      </c>
      <c r="X10" s="29" t="str">
        <f>[74]결승기록지!$C$18</f>
        <v>김성진</v>
      </c>
      <c r="Y10" s="30" t="str">
        <f>[74]결승기록지!$E$18</f>
        <v>서곶중학교</v>
      </c>
      <c r="Z10" s="31" t="str">
        <f>[74]결승기록지!$F$18</f>
        <v>1:08.05</v>
      </c>
    </row>
    <row r="11" spans="1:26" s="48" customFormat="1" ht="13.5" customHeight="1">
      <c r="A11" s="54">
        <v>1</v>
      </c>
      <c r="B11" s="24" t="s">
        <v>40</v>
      </c>
      <c r="C11" s="32" t="str">
        <f>[75]결승기록지!$C$11</f>
        <v>김진홍</v>
      </c>
      <c r="D11" s="33" t="str">
        <f>[75]결승기록지!$E$11</f>
        <v>충북영동중</v>
      </c>
      <c r="E11" s="31" t="str">
        <f>[75]결승기록지!$F$11</f>
        <v>4:43.56</v>
      </c>
      <c r="F11" s="32" t="str">
        <f>[75]결승기록지!$C$12</f>
        <v>이영범</v>
      </c>
      <c r="G11" s="33" t="str">
        <f>[75]결승기록지!$E$12</f>
        <v>성보중</v>
      </c>
      <c r="H11" s="34" t="str">
        <f>[75]결승기록지!$F$12</f>
        <v>4:46.05</v>
      </c>
      <c r="I11" s="32" t="str">
        <f>[75]결승기록지!$C$13</f>
        <v>장수빈</v>
      </c>
      <c r="J11" s="33" t="str">
        <f>[75]결승기록지!$E$13</f>
        <v>홍주중</v>
      </c>
      <c r="K11" s="34" t="str">
        <f>[75]결승기록지!$F$13</f>
        <v>4:46.52</v>
      </c>
      <c r="L11" s="32" t="str">
        <f>[75]결승기록지!$C$14</f>
        <v>권오을</v>
      </c>
      <c r="M11" s="33" t="str">
        <f>[75]결승기록지!$E$14</f>
        <v>영주중</v>
      </c>
      <c r="N11" s="34" t="str">
        <f>[75]결승기록지!$F$14</f>
        <v>4:52.69</v>
      </c>
      <c r="O11" s="32" t="str">
        <f>[75]결승기록지!$C$15</f>
        <v>전유찬</v>
      </c>
      <c r="P11" s="33" t="str">
        <f>[75]결승기록지!$E$15</f>
        <v>전남체육중</v>
      </c>
      <c r="Q11" s="34" t="str">
        <f>[75]결승기록지!$F$15</f>
        <v>4:58.55</v>
      </c>
      <c r="R11" s="32" t="str">
        <f>[75]결승기록지!$C$16</f>
        <v>김예찬</v>
      </c>
      <c r="S11" s="33" t="str">
        <f>[75]결승기록지!$E$16</f>
        <v>천안오성중</v>
      </c>
      <c r="T11" s="34" t="str">
        <f>[75]결승기록지!$F$16</f>
        <v>5:00.96</v>
      </c>
      <c r="U11" s="32" t="str">
        <f>[75]결승기록지!$C$17</f>
        <v>김승엽</v>
      </c>
      <c r="V11" s="33" t="str">
        <f>[75]결승기록지!$E$17</f>
        <v>대전체육중</v>
      </c>
      <c r="W11" s="34" t="str">
        <f>[75]결승기록지!$F$17</f>
        <v>5:19.00</v>
      </c>
      <c r="X11" s="32" t="str">
        <f>[75]결승기록지!$C$18</f>
        <v>이승윤</v>
      </c>
      <c r="Y11" s="33" t="str">
        <f>[75]결승기록지!$E$18</f>
        <v>성산중</v>
      </c>
      <c r="Z11" s="34" t="str">
        <f>[75]결승기록지!$F$18</f>
        <v>5:23.13</v>
      </c>
    </row>
    <row r="12" spans="1:26" s="48" customFormat="1" ht="13.5" customHeight="1">
      <c r="A12" s="165">
        <v>1</v>
      </c>
      <c r="B12" s="120" t="s">
        <v>21</v>
      </c>
      <c r="C12" s="151" t="str">
        <f>[76]멀리!$C$11</f>
        <v>고준희</v>
      </c>
      <c r="D12" s="152" t="str">
        <f>[76]멀리!$E$11</f>
        <v>광양백운중</v>
      </c>
      <c r="E12" s="153" t="str">
        <f>[76]멀리!$F$11</f>
        <v>5.31</v>
      </c>
      <c r="F12" s="151" t="str">
        <f>[76]멀리!$C$12</f>
        <v>김도영</v>
      </c>
      <c r="G12" s="152" t="str">
        <f>[76]멀리!$E$12</f>
        <v>온양용화중</v>
      </c>
      <c r="H12" s="153" t="str">
        <f>[76]멀리!$F$12</f>
        <v>5.15</v>
      </c>
      <c r="I12" s="151" t="str">
        <f>[76]멀리!$C$13</f>
        <v>김정한</v>
      </c>
      <c r="J12" s="152" t="str">
        <f>[76]멀리!$E$13</f>
        <v>원통중</v>
      </c>
      <c r="K12" s="153" t="str">
        <f>[76]멀리!$F$13</f>
        <v>5.02</v>
      </c>
      <c r="L12" s="151" t="str">
        <f>[76]멀리!$C$14</f>
        <v>양유빈</v>
      </c>
      <c r="M12" s="152" t="str">
        <f>[76]멀리!$E$14</f>
        <v>대전송촌중</v>
      </c>
      <c r="N12" s="153" t="str">
        <f>[76]멀리!$F$14</f>
        <v>4.65</v>
      </c>
      <c r="O12" s="151" t="str">
        <f>[76]멀리!$C$15</f>
        <v>권혁찬</v>
      </c>
      <c r="P12" s="152" t="str">
        <f>[76]멀리!$E$15</f>
        <v>능곡중</v>
      </c>
      <c r="Q12" s="153" t="str">
        <f>[76]멀리!$F$15</f>
        <v>4.44</v>
      </c>
      <c r="R12" s="151" t="str">
        <f>[76]멀리!$C$16</f>
        <v>이수호</v>
      </c>
      <c r="S12" s="152" t="str">
        <f>[76]멀리!$E$16</f>
        <v>대전송촌중</v>
      </c>
      <c r="T12" s="153" t="str">
        <f>[76]멀리!$F$16</f>
        <v>3.77</v>
      </c>
      <c r="U12" s="151"/>
      <c r="V12" s="152"/>
      <c r="W12" s="153"/>
      <c r="X12" s="151"/>
      <c r="Y12" s="152"/>
      <c r="Z12" s="153"/>
    </row>
    <row r="13" spans="1:26" s="48" customFormat="1" ht="13.5" customHeight="1">
      <c r="A13" s="165"/>
      <c r="B13" s="23" t="s">
        <v>16</v>
      </c>
      <c r="C13" s="127"/>
      <c r="D13" s="128" t="str">
        <f>[76]멀리!$G$11</f>
        <v>-0.6</v>
      </c>
      <c r="E13" s="129"/>
      <c r="F13" s="127"/>
      <c r="G13" s="128" t="str">
        <f>[76]멀리!$G$12</f>
        <v>-1.1</v>
      </c>
      <c r="H13" s="129"/>
      <c r="I13" s="127"/>
      <c r="J13" s="128" t="str">
        <f>[76]멀리!$G$13</f>
        <v>-0.0</v>
      </c>
      <c r="K13" s="129"/>
      <c r="L13" s="127"/>
      <c r="M13" s="128" t="str">
        <f>[76]멀리!$G$14</f>
        <v>-0.4</v>
      </c>
      <c r="N13" s="129"/>
      <c r="O13" s="127"/>
      <c r="P13" s="128" t="str">
        <f>[76]멀리!$G$15</f>
        <v>-0.9</v>
      </c>
      <c r="Q13" s="129"/>
      <c r="R13" s="127"/>
      <c r="S13" s="128" t="str">
        <f>[76]멀리!$G$16</f>
        <v>.-0.5</v>
      </c>
      <c r="T13" s="129"/>
      <c r="U13" s="127"/>
      <c r="V13" s="128"/>
      <c r="W13" s="129"/>
      <c r="X13" s="127"/>
      <c r="Y13" s="128"/>
      <c r="Z13" s="154"/>
    </row>
    <row r="14" spans="1:26" s="48" customFormat="1" ht="13.5" customHeight="1">
      <c r="A14" s="54">
        <v>2</v>
      </c>
      <c r="B14" s="15" t="s">
        <v>22</v>
      </c>
      <c r="C14" s="29" t="str">
        <f>[76]포환!$C$11</f>
        <v>조은찬</v>
      </c>
      <c r="D14" s="30" t="str">
        <f>[76]포환!$E$11</f>
        <v>동명중</v>
      </c>
      <c r="E14" s="31" t="str">
        <f>[76]포환!$F$11</f>
        <v>14.39</v>
      </c>
      <c r="F14" s="29" t="str">
        <f>[76]포환!$C$12</f>
        <v>최원석</v>
      </c>
      <c r="G14" s="30" t="str">
        <f>[76]포환!$E$12</f>
        <v>천안오성중</v>
      </c>
      <c r="H14" s="31" t="str">
        <f>[76]포환!$F$12</f>
        <v>11.75</v>
      </c>
      <c r="I14" s="29" t="str">
        <f>[76]포환!$C$13</f>
        <v>한동현</v>
      </c>
      <c r="J14" s="30" t="str">
        <f>[76]포환!$E$13</f>
        <v>금파중</v>
      </c>
      <c r="K14" s="58" t="str">
        <f>[76]포환!$F$13</f>
        <v>10.59</v>
      </c>
      <c r="L14" s="29" t="str">
        <f>[76]포환!$C$14</f>
        <v>이규호</v>
      </c>
      <c r="M14" s="30" t="str">
        <f>[76]포환!$E$14</f>
        <v>반곡중</v>
      </c>
      <c r="N14" s="58" t="str">
        <f>[76]포환!$F$14</f>
        <v>10.07</v>
      </c>
      <c r="O14" s="29" t="str">
        <f>[76]포환!$C$15</f>
        <v>강승모</v>
      </c>
      <c r="P14" s="30" t="str">
        <f>[76]포환!$E$15</f>
        <v>대전송촌중</v>
      </c>
      <c r="Q14" s="58" t="str">
        <f>[76]포환!$F$15</f>
        <v>10.05</v>
      </c>
      <c r="R14" s="29" t="str">
        <f>[76]포환!$C$16</f>
        <v>장인태</v>
      </c>
      <c r="S14" s="30" t="str">
        <f>[76]포환!$E$16</f>
        <v>조치원중</v>
      </c>
      <c r="T14" s="31" t="str">
        <f>[76]포환!$F$16</f>
        <v>8.57</v>
      </c>
      <c r="U14" s="29" t="str">
        <f>[76]포환!$C$17</f>
        <v>김지운</v>
      </c>
      <c r="V14" s="30" t="str">
        <f>[76]포환!$E$17</f>
        <v>관양중</v>
      </c>
      <c r="W14" s="31" t="str">
        <f>[76]포환!$F$17</f>
        <v>8.28</v>
      </c>
      <c r="X14" s="29"/>
      <c r="Y14" s="30"/>
      <c r="Z14" s="31"/>
    </row>
    <row r="15" spans="1:26">
      <c r="A15" s="54"/>
    </row>
    <row r="16" spans="1:26">
      <c r="A16" s="54"/>
    </row>
    <row r="17" spans="1:26" ht="18" customHeight="1">
      <c r="A17" s="54"/>
      <c r="B17" s="174" t="s">
        <v>90</v>
      </c>
      <c r="C17" s="174"/>
      <c r="D17" s="17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4"/>
      <c r="B18" s="7" t="s">
        <v>5</v>
      </c>
      <c r="C18" s="2"/>
      <c r="D18" s="3" t="s">
        <v>6</v>
      </c>
      <c r="E18" s="4"/>
      <c r="F18" s="2"/>
      <c r="G18" s="3" t="s">
        <v>9</v>
      </c>
      <c r="H18" s="4"/>
      <c r="I18" s="2"/>
      <c r="J18" s="3" t="s">
        <v>0</v>
      </c>
      <c r="K18" s="4"/>
      <c r="L18" s="2"/>
      <c r="M18" s="3" t="s">
        <v>10</v>
      </c>
      <c r="N18" s="4"/>
      <c r="O18" s="2"/>
      <c r="P18" s="3" t="s">
        <v>1</v>
      </c>
      <c r="Q18" s="4"/>
      <c r="R18" s="2"/>
      <c r="S18" s="3" t="s">
        <v>2</v>
      </c>
      <c r="T18" s="4"/>
      <c r="U18" s="2"/>
      <c r="V18" s="3" t="s">
        <v>11</v>
      </c>
      <c r="W18" s="4"/>
      <c r="X18" s="2"/>
      <c r="Y18" s="3" t="s">
        <v>7</v>
      </c>
      <c r="Z18" s="4"/>
    </row>
    <row r="19" spans="1:26" ht="14.25" thickBot="1">
      <c r="A19" s="54"/>
      <c r="B19" s="6" t="s">
        <v>15</v>
      </c>
      <c r="C19" s="5" t="s">
        <v>3</v>
      </c>
      <c r="D19" s="5" t="s">
        <v>8</v>
      </c>
      <c r="E19" s="5" t="s">
        <v>4</v>
      </c>
      <c r="F19" s="5" t="s">
        <v>3</v>
      </c>
      <c r="G19" s="5" t="s">
        <v>8</v>
      </c>
      <c r="H19" s="5" t="s">
        <v>4</v>
      </c>
      <c r="I19" s="5" t="s">
        <v>3</v>
      </c>
      <c r="J19" s="5" t="s">
        <v>8</v>
      </c>
      <c r="K19" s="5" t="s">
        <v>4</v>
      </c>
      <c r="L19" s="5" t="s">
        <v>3</v>
      </c>
      <c r="M19" s="5" t="s">
        <v>8</v>
      </c>
      <c r="N19" s="5" t="s">
        <v>4</v>
      </c>
      <c r="O19" s="5" t="s">
        <v>3</v>
      </c>
      <c r="P19" s="5" t="s">
        <v>8</v>
      </c>
      <c r="Q19" s="5" t="s">
        <v>4</v>
      </c>
      <c r="R19" s="5" t="s">
        <v>3</v>
      </c>
      <c r="S19" s="5" t="s">
        <v>8</v>
      </c>
      <c r="T19" s="5" t="s">
        <v>4</v>
      </c>
      <c r="U19" s="5" t="s">
        <v>3</v>
      </c>
      <c r="V19" s="5" t="s">
        <v>8</v>
      </c>
      <c r="W19" s="5" t="s">
        <v>4</v>
      </c>
      <c r="X19" s="5" t="s">
        <v>3</v>
      </c>
      <c r="Y19" s="5" t="s">
        <v>8</v>
      </c>
      <c r="Z19" s="5" t="s">
        <v>4</v>
      </c>
    </row>
    <row r="20" spans="1:26" s="49" customFormat="1" ht="13.5" customHeight="1" thickTop="1">
      <c r="A20" s="165">
        <v>1</v>
      </c>
      <c r="B20" s="12" t="s">
        <v>12</v>
      </c>
      <c r="C20" s="25" t="str">
        <f>[77]결승기록지!$C$11</f>
        <v>배윤진</v>
      </c>
      <c r="D20" s="26" t="str">
        <f>[77]결승기록지!$E$11</f>
        <v>부원여자중</v>
      </c>
      <c r="E20" s="27" t="str">
        <f>[77]결승기록지!$F$11</f>
        <v>12.56</v>
      </c>
      <c r="F20" s="25" t="str">
        <f>[77]결승기록지!$C$12</f>
        <v>이다인</v>
      </c>
      <c r="G20" s="26" t="str">
        <f>[77]결승기록지!$E$12</f>
        <v>경명여자중</v>
      </c>
      <c r="H20" s="27" t="str">
        <f>[77]결승기록지!$F$12</f>
        <v>12.92</v>
      </c>
      <c r="I20" s="25" t="str">
        <f>[77]결승기록지!$C$13</f>
        <v>민소윤</v>
      </c>
      <c r="J20" s="26" t="str">
        <f>[77]결승기록지!$E$13</f>
        <v>거제중앙중</v>
      </c>
      <c r="K20" s="27" t="str">
        <f>[77]결승기록지!$F$13</f>
        <v>13.04</v>
      </c>
      <c r="L20" s="25" t="str">
        <f>[77]결승기록지!$C$14</f>
        <v>이아정</v>
      </c>
      <c r="M20" s="26" t="str">
        <f>[77]결승기록지!$E$14</f>
        <v>금파중</v>
      </c>
      <c r="N20" s="27" t="str">
        <f>[77]결승기록지!$F$14</f>
        <v>13.39</v>
      </c>
      <c r="O20" s="25" t="str">
        <f>[77]결승기록지!$C$15</f>
        <v>좌유나</v>
      </c>
      <c r="P20" s="26" t="str">
        <f>[77]결승기록지!$E$15</f>
        <v>신성여자중</v>
      </c>
      <c r="Q20" s="27" t="str">
        <f>[77]결승기록지!$F$15</f>
        <v>13.50</v>
      </c>
      <c r="R20" s="25" t="str">
        <f>[77]결승기록지!$C$16</f>
        <v>공지민</v>
      </c>
      <c r="S20" s="26" t="str">
        <f>[77]결승기록지!$E$16</f>
        <v>흥진중</v>
      </c>
      <c r="T20" s="27" t="str">
        <f>[77]결승기록지!$F$16</f>
        <v>13.52</v>
      </c>
      <c r="U20" s="25" t="str">
        <f>[77]결승기록지!$C$17</f>
        <v>이현채</v>
      </c>
      <c r="V20" s="26" t="str">
        <f>[77]결승기록지!$E$17</f>
        <v>전라중</v>
      </c>
      <c r="W20" s="27" t="str">
        <f>[77]결승기록지!$F$17</f>
        <v>13.72</v>
      </c>
      <c r="X20" s="25" t="str">
        <f>[77]결승기록지!$C$18</f>
        <v>백솔하</v>
      </c>
      <c r="Y20" s="26" t="str">
        <f>[77]결승기록지!$E$18</f>
        <v>온양용화중</v>
      </c>
      <c r="Z20" s="27" t="str">
        <f>[77]결승기록지!$F$18</f>
        <v>14.28</v>
      </c>
    </row>
    <row r="21" spans="1:26" s="49" customFormat="1" ht="13.5" customHeight="1">
      <c r="A21" s="165"/>
      <c r="B21" s="23" t="s">
        <v>16</v>
      </c>
      <c r="C21" s="127"/>
      <c r="D21" s="28" t="str">
        <f>[77]결승기록지!$G$8</f>
        <v>0.2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9"/>
    </row>
    <row r="22" spans="1:26" s="49" customFormat="1" ht="13.5" customHeight="1">
      <c r="A22" s="55">
        <v>2</v>
      </c>
      <c r="B22" s="15" t="s">
        <v>39</v>
      </c>
      <c r="C22" s="29" t="str">
        <f>[78]결승기록지!$C$11</f>
        <v>김민하</v>
      </c>
      <c r="D22" s="30" t="str">
        <f>[78]결승기록지!$E$11</f>
        <v>진해냉천중</v>
      </c>
      <c r="E22" s="31" t="str">
        <f>[78]결승기록지!$F$11</f>
        <v>1:02.83</v>
      </c>
      <c r="F22" s="29" t="str">
        <f>[78]결승기록지!$C$12</f>
        <v>권현진</v>
      </c>
      <c r="G22" s="30" t="str">
        <f>[78]결승기록지!$E$12</f>
        <v>안동길주중</v>
      </c>
      <c r="H22" s="31" t="str">
        <f>[78]결승기록지!$F$12</f>
        <v>1:04.73</v>
      </c>
      <c r="I22" s="29" t="str">
        <f>[78]결승기록지!$C$13</f>
        <v>이서영</v>
      </c>
      <c r="J22" s="30" t="str">
        <f>[78]결승기록지!$E$13</f>
        <v>청아중</v>
      </c>
      <c r="K22" s="31" t="str">
        <f>[78]결승기록지!$F$13</f>
        <v>1:05.52</v>
      </c>
      <c r="L22" s="29" t="str">
        <f>[78]결승기록지!$C$14</f>
        <v>강현서</v>
      </c>
      <c r="M22" s="30" t="str">
        <f>[78]결승기록지!$E$14</f>
        <v>거제중앙중</v>
      </c>
      <c r="N22" s="31" t="str">
        <f>[78]결승기록지!$F$14</f>
        <v>1:06.80</v>
      </c>
      <c r="O22" s="29" t="str">
        <f>[78]결승기록지!$C$15</f>
        <v>이다혜</v>
      </c>
      <c r="P22" s="30" t="str">
        <f>[78]결승기록지!$E$15</f>
        <v>전남체육중</v>
      </c>
      <c r="Q22" s="31" t="str">
        <f>[78]결승기록지!$F$15</f>
        <v>1:07.28</v>
      </c>
      <c r="R22" s="29" t="str">
        <f>[78]결승기록지!$C$16</f>
        <v>강현경</v>
      </c>
      <c r="S22" s="30" t="str">
        <f>[78]결승기록지!$E$16</f>
        <v>조치원중</v>
      </c>
      <c r="T22" s="31" t="str">
        <f>[78]결승기록지!$F$16</f>
        <v>1:16.15</v>
      </c>
      <c r="U22" s="29"/>
      <c r="V22" s="30"/>
      <c r="W22" s="31"/>
      <c r="X22" s="29"/>
      <c r="Y22" s="30"/>
      <c r="Z22" s="31"/>
    </row>
    <row r="23" spans="1:26" s="49" customFormat="1" ht="13.5" customHeight="1">
      <c r="A23" s="55">
        <v>1</v>
      </c>
      <c r="B23" s="24" t="s">
        <v>165</v>
      </c>
      <c r="C23" s="32" t="str">
        <f>[79]결승기록지!$C$11</f>
        <v>송다원</v>
      </c>
      <c r="D23" s="33" t="str">
        <f>[79]결승기록지!$E$11</f>
        <v>경북성남여자중</v>
      </c>
      <c r="E23" s="34" t="str">
        <f>[79]결승기록지!$F$11</f>
        <v>4:47.96</v>
      </c>
      <c r="F23" s="32" t="str">
        <f>[79]결승기록지!$C$12</f>
        <v>홍지승</v>
      </c>
      <c r="G23" s="33" t="str">
        <f>[79]결승기록지!$E$12</f>
        <v>천안오성중</v>
      </c>
      <c r="H23" s="34" t="str">
        <f>[79]결승기록지!$F$12</f>
        <v>5:16.27</v>
      </c>
      <c r="I23" s="32" t="str">
        <f>[79]결승기록지!$C$13</f>
        <v>이예솔</v>
      </c>
      <c r="J23" s="33" t="str">
        <f>[79]결승기록지!$E$13</f>
        <v>문경여자중</v>
      </c>
      <c r="K23" s="34" t="str">
        <f>[79]결승기록지!$F$13</f>
        <v>5:37.03</v>
      </c>
      <c r="L23" s="32" t="str">
        <f>[79]결승기록지!$C$14</f>
        <v>이미지</v>
      </c>
      <c r="M23" s="33" t="str">
        <f>[79]결승기록지!$E$14</f>
        <v>대전체육중</v>
      </c>
      <c r="N23" s="34" t="str">
        <f>[79]결승기록지!$F$14</f>
        <v>5:38.09</v>
      </c>
      <c r="O23" s="32" t="str">
        <f>[79]결승기록지!$C$15</f>
        <v>박서연</v>
      </c>
      <c r="P23" s="33" t="str">
        <f>[79]결승기록지!$E$15</f>
        <v>경북성남여자중</v>
      </c>
      <c r="Q23" s="34" t="str">
        <f>[79]결승기록지!$F$15</f>
        <v>5:45.67</v>
      </c>
      <c r="R23" s="32" t="str">
        <f>[79]결승기록지!$C$16</f>
        <v>김지원</v>
      </c>
      <c r="S23" s="33" t="str">
        <f>[79]결승기록지!$E$16</f>
        <v>대흥중</v>
      </c>
      <c r="T23" s="34" t="str">
        <f>[79]결승기록지!$F$16</f>
        <v>5:45.70</v>
      </c>
      <c r="U23" s="32" t="str">
        <f>[79]결승기록지!$C$17</f>
        <v>이민지</v>
      </c>
      <c r="V23" s="33" t="str">
        <f>[79]결승기록지!$E$17</f>
        <v>대전체육중</v>
      </c>
      <c r="W23" s="34" t="str">
        <f>[79]결승기록지!$F$17</f>
        <v>5:54.10</v>
      </c>
      <c r="X23" s="32"/>
      <c r="Y23" s="33"/>
      <c r="Z23" s="34"/>
    </row>
    <row r="24" spans="1:26" s="48" customFormat="1" ht="13.5" customHeight="1">
      <c r="A24" s="173">
        <v>3</v>
      </c>
      <c r="B24" s="120" t="s">
        <v>21</v>
      </c>
      <c r="C24" s="151" t="str">
        <f>[80]멀리!$C$11</f>
        <v>신다연</v>
      </c>
      <c r="D24" s="152" t="str">
        <f>[80]멀리!$E$11</f>
        <v>부원여자중</v>
      </c>
      <c r="E24" s="153" t="str">
        <f>[80]멀리!$F$11</f>
        <v>4.75</v>
      </c>
      <c r="F24" s="151" t="str">
        <f>[80]멀리!$C$12</f>
        <v>최연서</v>
      </c>
      <c r="G24" s="152" t="str">
        <f>[80]멀리!$E$12</f>
        <v>전라중</v>
      </c>
      <c r="H24" s="153" t="str">
        <f>[80]멀리!$F$12</f>
        <v>4.66</v>
      </c>
      <c r="I24" s="151" t="str">
        <f>[80]멀리!$C$13</f>
        <v>서예지</v>
      </c>
      <c r="J24" s="152" t="str">
        <f>[80]멀리!$E$13</f>
        <v>광양백운중</v>
      </c>
      <c r="K24" s="153" t="str">
        <f>[80]멀리!$F$13</f>
        <v>4.65</v>
      </c>
      <c r="L24" s="151" t="str">
        <f>[80]멀리!$C$14</f>
        <v>박혜수</v>
      </c>
      <c r="M24" s="152" t="str">
        <f>[80]멀리!$E$14</f>
        <v>홍성여자중</v>
      </c>
      <c r="N24" s="153" t="str">
        <f>[80]멀리!$F$14</f>
        <v>4.48</v>
      </c>
      <c r="O24" s="151" t="str">
        <f>[80]멀리!$C$15</f>
        <v>최혜지</v>
      </c>
      <c r="P24" s="152" t="str">
        <f>[80]멀리!$E$15</f>
        <v>부원여자중</v>
      </c>
      <c r="Q24" s="153" t="str">
        <f>[80]멀리!$F$15</f>
        <v>4.40</v>
      </c>
      <c r="R24" s="151" t="str">
        <f>[80]멀리!$C$16</f>
        <v>이유정</v>
      </c>
      <c r="S24" s="152" t="str">
        <f>[80]멀리!$E$16</f>
        <v>소래중</v>
      </c>
      <c r="T24" s="153" t="str">
        <f>[80]멀리!$F$16</f>
        <v>4.31</v>
      </c>
      <c r="U24" s="151" t="str">
        <f>[80]멀리!$C$17</f>
        <v>윤희재</v>
      </c>
      <c r="V24" s="152" t="str">
        <f>[80]멀리!$E$17</f>
        <v>상주여자중</v>
      </c>
      <c r="W24" s="153" t="str">
        <f>[80]멀리!$F$17</f>
        <v>4.04</v>
      </c>
      <c r="X24" s="151" t="str">
        <f>[80]멀리!$C$18</f>
        <v>박소연</v>
      </c>
      <c r="Y24" s="152" t="str">
        <f>[80]멀리!$E$18</f>
        <v>부원여자중</v>
      </c>
      <c r="Z24" s="153" t="str">
        <f>[80]멀리!$F$18</f>
        <v>3.81</v>
      </c>
    </row>
    <row r="25" spans="1:26" s="48" customFormat="1" ht="13.5" customHeight="1">
      <c r="A25" s="173"/>
      <c r="B25" s="23" t="s">
        <v>166</v>
      </c>
      <c r="C25" s="127"/>
      <c r="D25" s="128" t="str">
        <f>[80]멀리!$G$11</f>
        <v>1.7</v>
      </c>
      <c r="E25" s="129"/>
      <c r="F25" s="127"/>
      <c r="G25" s="128" t="str">
        <f>[80]멀리!$G$12</f>
        <v>0.8</v>
      </c>
      <c r="H25" s="129"/>
      <c r="I25" s="127"/>
      <c r="J25" s="128" t="str">
        <f>[80]멀리!$G$13</f>
        <v>1.6</v>
      </c>
      <c r="K25" s="129"/>
      <c r="L25" s="127"/>
      <c r="M25" s="128" t="str">
        <f>[80]멀리!$G$14</f>
        <v>0.9</v>
      </c>
      <c r="N25" s="129"/>
      <c r="O25" s="127"/>
      <c r="P25" s="128" t="str">
        <f>[80]멀리!$G$15</f>
        <v>3.1</v>
      </c>
      <c r="Q25" s="155" t="s">
        <v>167</v>
      </c>
      <c r="R25" s="127"/>
      <c r="S25" s="128" t="str">
        <f>[80]멀리!$G$16</f>
        <v>0.5</v>
      </c>
      <c r="T25" s="129"/>
      <c r="U25" s="127"/>
      <c r="V25" s="128" t="str">
        <f>[80]멀리!$G$17</f>
        <v>0.1</v>
      </c>
      <c r="W25" s="129"/>
      <c r="X25" s="127"/>
      <c r="Y25" s="128" t="str">
        <f>[80]멀리!$G$18</f>
        <v>0.8</v>
      </c>
      <c r="Z25" s="129"/>
    </row>
    <row r="26" spans="1:26" s="48" customFormat="1" ht="13.5" customHeight="1">
      <c r="A26" s="54">
        <v>2</v>
      </c>
      <c r="B26" s="15" t="s">
        <v>168</v>
      </c>
      <c r="C26" s="29" t="str">
        <f>[80]포환!$C$11</f>
        <v>이예람</v>
      </c>
      <c r="D26" s="30" t="str">
        <f>[80]포환!$E$11</f>
        <v>천안오성중</v>
      </c>
      <c r="E26" s="31" t="str">
        <f>[80]포환!$F$11</f>
        <v>13.62</v>
      </c>
      <c r="F26" s="29" t="str">
        <f>[80]포환!$C$12</f>
        <v>김채현</v>
      </c>
      <c r="G26" s="30" t="str">
        <f>[80]포환!$E$12</f>
        <v>도송중</v>
      </c>
      <c r="H26" s="31" t="str">
        <f>[80]포환!$F$12</f>
        <v>12.97</v>
      </c>
      <c r="I26" s="29" t="str">
        <f>[80]포환!$C$13</f>
        <v>김나현</v>
      </c>
      <c r="J26" s="30" t="str">
        <f>[80]포환!$E$13</f>
        <v>익산지원중</v>
      </c>
      <c r="K26" s="31" t="str">
        <f>[80]포환!$F$13</f>
        <v>11.86</v>
      </c>
      <c r="L26" s="29" t="str">
        <f>[80]포환!$C$14</f>
        <v>정다정</v>
      </c>
      <c r="M26" s="30" t="str">
        <f>[80]포환!$E$14</f>
        <v>경북체육중</v>
      </c>
      <c r="N26" s="31" t="str">
        <f>[80]포환!$F$14</f>
        <v>10.71</v>
      </c>
      <c r="O26" s="29" t="str">
        <f>[80]포환!$C$15</f>
        <v>이지혜</v>
      </c>
      <c r="P26" s="30" t="str">
        <f>[80]포환!$E$15</f>
        <v>전남체육중</v>
      </c>
      <c r="Q26" s="63" t="str">
        <f>[80]포환!$F$15</f>
        <v>9.57</v>
      </c>
      <c r="R26" s="29" t="str">
        <f>[80]포환!$C$16</f>
        <v>마소영</v>
      </c>
      <c r="S26" s="30" t="str">
        <f>[80]포환!$E$16</f>
        <v>주례여자중</v>
      </c>
      <c r="T26" s="31" t="str">
        <f>[80]포환!$F$16</f>
        <v>8.69</v>
      </c>
      <c r="U26" s="29" t="str">
        <f>[80]포환!$C$17</f>
        <v>김주희</v>
      </c>
      <c r="V26" s="30" t="str">
        <f>[80]포환!$E$17</f>
        <v>서생중</v>
      </c>
      <c r="W26" s="31" t="str">
        <f>[80]포환!$F$17</f>
        <v>8.51</v>
      </c>
      <c r="X26" s="29" t="str">
        <f>[80]포환!$C$18</f>
        <v>장수빈</v>
      </c>
      <c r="Y26" s="30" t="str">
        <f>[80]포환!$E$18</f>
        <v>강원체육중</v>
      </c>
      <c r="Z26" s="63">
        <v>3</v>
      </c>
    </row>
    <row r="27" spans="1:26">
      <c r="A27" s="57"/>
    </row>
    <row r="28" spans="1:26">
      <c r="A28" s="57"/>
    </row>
    <row r="29" spans="1:26">
      <c r="A29" s="57"/>
    </row>
    <row r="30" spans="1:26">
      <c r="A30" s="57"/>
    </row>
    <row r="31" spans="1:26">
      <c r="A31" s="57"/>
    </row>
    <row r="32" spans="1:26">
      <c r="A32" s="57"/>
    </row>
    <row r="33" spans="1:1">
      <c r="A33" s="57"/>
    </row>
    <row r="34" spans="1:1">
      <c r="A34" s="57"/>
    </row>
    <row r="35" spans="1:1">
      <c r="A35" s="57"/>
    </row>
    <row r="36" spans="1:1">
      <c r="A36" s="57"/>
    </row>
    <row r="37" spans="1:1">
      <c r="A37" s="57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view="pageBreakPreview" zoomScale="130" zoomScaleSheetLayoutView="130" workbookViewId="0">
      <selection activeCell="E2" sqref="E2:T2"/>
    </sheetView>
  </sheetViews>
  <sheetFormatPr defaultRowHeight="13.5"/>
  <cols>
    <col min="1" max="1" width="2.33203125" style="56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55"/>
    </row>
    <row r="2" spans="1:26" s="9" customFormat="1" ht="45" customHeight="1" thickBot="1">
      <c r="A2" s="55"/>
      <c r="B2" s="10"/>
      <c r="C2" s="10"/>
      <c r="D2" s="10"/>
      <c r="E2" s="162" t="s">
        <v>57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52" t="s">
        <v>38</v>
      </c>
      <c r="V2" s="52"/>
      <c r="W2" s="111"/>
      <c r="X2" s="52"/>
      <c r="Y2" s="52"/>
      <c r="Z2" s="52"/>
    </row>
    <row r="3" spans="1:26" s="9" customFormat="1" ht="14.25" thickTop="1">
      <c r="A3" s="55"/>
      <c r="B3" s="175" t="s">
        <v>59</v>
      </c>
      <c r="C3" s="175"/>
      <c r="D3" s="10"/>
      <c r="E3" s="10"/>
      <c r="F3" s="164" t="s">
        <v>58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24</v>
      </c>
      <c r="C5" s="2"/>
      <c r="D5" s="3" t="s">
        <v>25</v>
      </c>
      <c r="E5" s="4"/>
      <c r="F5" s="2"/>
      <c r="G5" s="3" t="s">
        <v>26</v>
      </c>
      <c r="H5" s="4"/>
      <c r="I5" s="2"/>
      <c r="J5" s="3" t="s">
        <v>27</v>
      </c>
      <c r="K5" s="4"/>
      <c r="L5" s="2"/>
      <c r="M5" s="3" t="s">
        <v>28</v>
      </c>
      <c r="N5" s="4"/>
      <c r="O5" s="2"/>
      <c r="P5" s="3" t="s">
        <v>29</v>
      </c>
      <c r="Q5" s="4"/>
      <c r="R5" s="2"/>
      <c r="S5" s="3" t="s">
        <v>30</v>
      </c>
      <c r="T5" s="4"/>
      <c r="U5" s="2"/>
      <c r="V5" s="3" t="s">
        <v>31</v>
      </c>
      <c r="W5" s="4"/>
      <c r="X5" s="2"/>
      <c r="Y5" s="3" t="s">
        <v>32</v>
      </c>
      <c r="Z5" s="4"/>
    </row>
    <row r="6" spans="1:26" ht="14.25" thickBot="1">
      <c r="B6" s="6" t="s">
        <v>33</v>
      </c>
      <c r="C6" s="5" t="s">
        <v>34</v>
      </c>
      <c r="D6" s="5" t="s">
        <v>35</v>
      </c>
      <c r="E6" s="5" t="s">
        <v>36</v>
      </c>
      <c r="F6" s="5" t="s">
        <v>34</v>
      </c>
      <c r="G6" s="5" t="s">
        <v>35</v>
      </c>
      <c r="H6" s="5" t="s">
        <v>36</v>
      </c>
      <c r="I6" s="5" t="s">
        <v>34</v>
      </c>
      <c r="J6" s="5" t="s">
        <v>35</v>
      </c>
      <c r="K6" s="5" t="s">
        <v>36</v>
      </c>
      <c r="L6" s="5" t="s">
        <v>34</v>
      </c>
      <c r="M6" s="5" t="s">
        <v>35</v>
      </c>
      <c r="N6" s="5" t="s">
        <v>36</v>
      </c>
      <c r="O6" s="5" t="s">
        <v>34</v>
      </c>
      <c r="P6" s="5" t="s">
        <v>35</v>
      </c>
      <c r="Q6" s="5" t="s">
        <v>36</v>
      </c>
      <c r="R6" s="5" t="s">
        <v>34</v>
      </c>
      <c r="S6" s="5" t="s">
        <v>35</v>
      </c>
      <c r="T6" s="5" t="s">
        <v>36</v>
      </c>
      <c r="U6" s="5" t="s">
        <v>34</v>
      </c>
      <c r="V6" s="5" t="s">
        <v>35</v>
      </c>
      <c r="W6" s="5" t="s">
        <v>36</v>
      </c>
      <c r="X6" s="5" t="s">
        <v>34</v>
      </c>
      <c r="Y6" s="5" t="s">
        <v>35</v>
      </c>
      <c r="Z6" s="5" t="s">
        <v>36</v>
      </c>
    </row>
    <row r="7" spans="1:26" s="73" customFormat="1" ht="13.5" customHeight="1" thickTop="1">
      <c r="A7" s="165">
        <v>2</v>
      </c>
      <c r="B7" s="12" t="s">
        <v>17</v>
      </c>
      <c r="C7" s="66" t="str">
        <f>[13]결승기록지!$C$11</f>
        <v>손지원</v>
      </c>
      <c r="D7" s="67" t="str">
        <f>[13]결승기록지!$E$11</f>
        <v>경기체육고</v>
      </c>
      <c r="E7" s="27" t="str">
        <f>[13]결승기록지!$F$11</f>
        <v>10.56</v>
      </c>
      <c r="F7" s="25" t="str">
        <f>[13]결승기록지!$C$12</f>
        <v>이재혁</v>
      </c>
      <c r="G7" s="26" t="str">
        <f>[13]결승기록지!$E$12</f>
        <v>충남체육고</v>
      </c>
      <c r="H7" s="27" t="str">
        <f>[13]결승기록지!$F$12</f>
        <v>10.86</v>
      </c>
      <c r="I7" s="25" t="str">
        <f>[13]결승기록지!$C$13</f>
        <v>우인섭</v>
      </c>
      <c r="J7" s="26" t="str">
        <f>[13]결승기록지!$E$13</f>
        <v>경복고</v>
      </c>
      <c r="K7" s="27" t="str">
        <f>[13]결승기록지!$F$13</f>
        <v>10.87</v>
      </c>
      <c r="L7" s="25" t="str">
        <f>[13]결승기록지!$C$14</f>
        <v>서민준</v>
      </c>
      <c r="M7" s="26" t="str">
        <f>[13]결승기록지!$E$14</f>
        <v>용남고</v>
      </c>
      <c r="N7" s="27" t="str">
        <f>[13]결승기록지!$F$14</f>
        <v>10.88</v>
      </c>
      <c r="O7" s="25" t="str">
        <f>[13]결승기록지!$C$15</f>
        <v>노호진</v>
      </c>
      <c r="P7" s="26" t="str">
        <f>[13]결승기록지!$E$15</f>
        <v>대구체육고</v>
      </c>
      <c r="Q7" s="27" t="str">
        <f>[13]결승기록지!$F$15</f>
        <v>10.97</v>
      </c>
      <c r="R7" s="25" t="str">
        <f>[13]결승기록지!$C$16</f>
        <v>이승범</v>
      </c>
      <c r="S7" s="26" t="str">
        <f>[13]결승기록지!$E$16</f>
        <v>경기체육고</v>
      </c>
      <c r="T7" s="27" t="str">
        <f>[13]결승기록지!$F$16</f>
        <v>11.04</v>
      </c>
      <c r="U7" s="25"/>
      <c r="V7" s="26"/>
      <c r="W7" s="27"/>
      <c r="X7" s="25"/>
      <c r="Y7" s="26"/>
      <c r="Z7" s="27"/>
    </row>
    <row r="8" spans="1:26" s="73" customFormat="1" ht="13.5" customHeight="1">
      <c r="A8" s="165"/>
      <c r="B8" s="13" t="s">
        <v>16</v>
      </c>
      <c r="C8" s="39"/>
      <c r="D8" s="40" t="str">
        <f>[13]결승기록지!$G$8</f>
        <v>0.0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1"/>
    </row>
    <row r="9" spans="1:26" s="73" customFormat="1" ht="13.5" customHeight="1">
      <c r="A9" s="165">
        <v>3</v>
      </c>
      <c r="B9" s="14" t="s">
        <v>18</v>
      </c>
      <c r="C9" s="36" t="str">
        <f>[14]결승기록지!$C$11</f>
        <v>손지원</v>
      </c>
      <c r="D9" s="37" t="str">
        <f>[14]결승기록지!$E$11</f>
        <v>경기체육고</v>
      </c>
      <c r="E9" s="38" t="str">
        <f>[14]결승기록지!$F$11</f>
        <v>21.35</v>
      </c>
      <c r="F9" s="36" t="str">
        <f>[14]결승기록지!$C$12</f>
        <v>최창희</v>
      </c>
      <c r="G9" s="37" t="str">
        <f>[14]결승기록지!$E$12</f>
        <v>경북체육고</v>
      </c>
      <c r="H9" s="38" t="str">
        <f>[14]결승기록지!$F$12</f>
        <v>21.62</v>
      </c>
      <c r="I9" s="36" t="str">
        <f>[14]결승기록지!$C$13</f>
        <v>박종희</v>
      </c>
      <c r="J9" s="37" t="str">
        <f>[14]결승기록지!$E$13</f>
        <v>김해가야고</v>
      </c>
      <c r="K9" s="38" t="str">
        <f>[14]결승기록지!$F$13</f>
        <v>21.75</v>
      </c>
      <c r="L9" s="36" t="str">
        <f>[14]결승기록지!$C$14</f>
        <v>서민준</v>
      </c>
      <c r="M9" s="37" t="str">
        <f>[14]결승기록지!$E$14</f>
        <v>용남고</v>
      </c>
      <c r="N9" s="38" t="str">
        <f>[14]결승기록지!$F$14</f>
        <v>22.00</v>
      </c>
      <c r="O9" s="36" t="str">
        <f>[14]결승기록지!$C$15</f>
        <v>김준성</v>
      </c>
      <c r="P9" s="37" t="str">
        <f>[14]결승기록지!$E$15</f>
        <v>동광고</v>
      </c>
      <c r="Q9" s="38" t="str">
        <f>[14]결승기록지!$F$15</f>
        <v>22.49</v>
      </c>
      <c r="R9" s="36" t="str">
        <f>[14]결승기록지!$C$16</f>
        <v>하승원</v>
      </c>
      <c r="S9" s="37" t="str">
        <f>[14]결승기록지!$E$16</f>
        <v>은행고</v>
      </c>
      <c r="T9" s="38" t="str">
        <f>[14]결승기록지!$F$16</f>
        <v>22.79</v>
      </c>
      <c r="U9" s="36" t="str">
        <f>[14]결승기록지!$C$17</f>
        <v>박권</v>
      </c>
      <c r="V9" s="37" t="str">
        <f>[14]결승기록지!$E$17</f>
        <v>동인천고</v>
      </c>
      <c r="W9" s="38" t="str">
        <f>[14]결승기록지!$F$17</f>
        <v>22.90</v>
      </c>
      <c r="X9" s="36" t="str">
        <f>[14]결승기록지!$C$18</f>
        <v>고인성</v>
      </c>
      <c r="Y9" s="37" t="str">
        <f>[14]결승기록지!$E$18</f>
        <v>대전체육고</v>
      </c>
      <c r="Z9" s="38" t="str">
        <f>[14]결승기록지!$F$18</f>
        <v>23.39</v>
      </c>
    </row>
    <row r="10" spans="1:26" s="73" customFormat="1" ht="13.5" customHeight="1">
      <c r="A10" s="165"/>
      <c r="B10" s="13" t="s">
        <v>16</v>
      </c>
      <c r="C10" s="39"/>
      <c r="D10" s="40" t="str">
        <f>[14]결승기록지!$G$8</f>
        <v>0.7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1"/>
    </row>
    <row r="11" spans="1:26" s="73" customFormat="1" ht="13.5" customHeight="1">
      <c r="A11" s="54">
        <v>1</v>
      </c>
      <c r="B11" s="15" t="s">
        <v>39</v>
      </c>
      <c r="C11" s="29" t="str">
        <f>[15]결승기록지!$C$11</f>
        <v>장수찬</v>
      </c>
      <c r="D11" s="30" t="str">
        <f>[15]결승기록지!$E$11</f>
        <v>광양하이텍고</v>
      </c>
      <c r="E11" s="31" t="str">
        <f>[15]결승기록지!$F$11</f>
        <v>48.83</v>
      </c>
      <c r="F11" s="29" t="str">
        <f>[15]결승기록지!$C$12</f>
        <v>김승호</v>
      </c>
      <c r="G11" s="30" t="str">
        <f>[15]결승기록지!$E$12</f>
        <v>대전체육고</v>
      </c>
      <c r="H11" s="31" t="str">
        <f>[15]결승기록지!$F$12</f>
        <v>49.69</v>
      </c>
      <c r="I11" s="29" t="str">
        <f>[15]결승기록지!$C$13</f>
        <v>이진영</v>
      </c>
      <c r="J11" s="30" t="str">
        <f>[15]결승기록지!$E$13</f>
        <v>심원고</v>
      </c>
      <c r="K11" s="31" t="str">
        <f>[15]결승기록지!$F$13</f>
        <v>50.47</v>
      </c>
      <c r="L11" s="29" t="str">
        <f>[15]결승기록지!$C$14</f>
        <v>최창희</v>
      </c>
      <c r="M11" s="30" t="str">
        <f>[15]결승기록지!$E$14</f>
        <v>경북체육고</v>
      </c>
      <c r="N11" s="31" t="str">
        <f>[15]결승기록지!$F$14</f>
        <v>50.54</v>
      </c>
      <c r="O11" s="29" t="str">
        <f>[15]결승기록지!$C$15</f>
        <v>김준성</v>
      </c>
      <c r="P11" s="30" t="str">
        <f>[15]결승기록지!$E$15</f>
        <v>동광고</v>
      </c>
      <c r="Q11" s="31" t="str">
        <f>[15]결승기록지!$F$15</f>
        <v>50.94</v>
      </c>
      <c r="R11" s="29" t="str">
        <f>[15]결승기록지!$C$16</f>
        <v>김동욱</v>
      </c>
      <c r="S11" s="30" t="str">
        <f>[15]결승기록지!$E$16</f>
        <v>전남체육고</v>
      </c>
      <c r="T11" s="31" t="str">
        <f>[15]결승기록지!$F$16</f>
        <v>51.93</v>
      </c>
      <c r="U11" s="29" t="str">
        <f>[15]결승기록지!$C$17</f>
        <v>박권</v>
      </c>
      <c r="V11" s="30" t="str">
        <f>[15]결승기록지!$E$17</f>
        <v>동인천고</v>
      </c>
      <c r="W11" s="31" t="str">
        <f>[15]결승기록지!$F$17</f>
        <v>52.79</v>
      </c>
      <c r="X11" s="29" t="str">
        <f>[15]결승기록지!$C$18</f>
        <v>이영규</v>
      </c>
      <c r="Y11" s="30" t="str">
        <f>[15]결승기록지!$E$18</f>
        <v>동인천고</v>
      </c>
      <c r="Z11" s="31" t="str">
        <f>[15]결승기록지!$F$18</f>
        <v>55.33</v>
      </c>
    </row>
    <row r="12" spans="1:26" s="73" customFormat="1" ht="13.5" customHeight="1">
      <c r="A12" s="54">
        <v>3</v>
      </c>
      <c r="B12" s="15" t="s">
        <v>19</v>
      </c>
      <c r="C12" s="29" t="str">
        <f>[16]결승기록지!$C$11</f>
        <v>이재형</v>
      </c>
      <c r="D12" s="30" t="str">
        <f>[16]결승기록지!$E$11</f>
        <v>경기체육고</v>
      </c>
      <c r="E12" s="31" t="str">
        <f>[16]결승기록지!$F$11</f>
        <v>1.55.30</v>
      </c>
      <c r="F12" s="29" t="str">
        <f>[16]결승기록지!$C$12</f>
        <v>정우진</v>
      </c>
      <c r="G12" s="30" t="str">
        <f>[16]결승기록지!$E$12</f>
        <v>전곡고</v>
      </c>
      <c r="H12" s="31" t="str">
        <f>[16]결승기록지!$F$12</f>
        <v>1.55.47</v>
      </c>
      <c r="I12" s="29" t="str">
        <f>[16]결승기록지!$C$13</f>
        <v>오창기</v>
      </c>
      <c r="J12" s="30" t="str">
        <f>[16]결승기록지!$E$13</f>
        <v>김해가야고</v>
      </c>
      <c r="K12" s="31" t="str">
        <f>[16]결승기록지!$F$13</f>
        <v>1.56.67</v>
      </c>
      <c r="L12" s="29" t="str">
        <f>[16]결승기록지!$C$14</f>
        <v>김진만</v>
      </c>
      <c r="M12" s="30" t="str">
        <f>[16]결승기록지!$E$14</f>
        <v>충현고</v>
      </c>
      <c r="N12" s="31" t="str">
        <f>[16]결승기록지!$F$14</f>
        <v>1.58.15</v>
      </c>
      <c r="O12" s="29" t="str">
        <f>[16]결승기록지!$C$15</f>
        <v>안희성</v>
      </c>
      <c r="P12" s="30" t="str">
        <f>[16]결승기록지!$E$15</f>
        <v>김포제일공업고</v>
      </c>
      <c r="Q12" s="31" t="str">
        <f>[16]결승기록지!$F$15</f>
        <v>1.58.98</v>
      </c>
      <c r="R12" s="29" t="str">
        <f>[16]결승기록지!$C$16</f>
        <v>김동욱</v>
      </c>
      <c r="S12" s="30" t="str">
        <f>[16]결승기록지!$E$16</f>
        <v>전남체육고</v>
      </c>
      <c r="T12" s="31" t="str">
        <f>[16]결승기록지!$F$16</f>
        <v>1.59.45</v>
      </c>
      <c r="U12" s="29" t="str">
        <f>[16]결승기록지!$C$17</f>
        <v>조현욱</v>
      </c>
      <c r="V12" s="30" t="str">
        <f>[16]결승기록지!$E$17</f>
        <v>광주체육고</v>
      </c>
      <c r="W12" s="31" t="str">
        <f>[16]결승기록지!$F$17</f>
        <v>2.01.20</v>
      </c>
      <c r="X12" s="29" t="str">
        <f>[16]결승기록지!$C$18</f>
        <v>옥지수</v>
      </c>
      <c r="Y12" s="30" t="str">
        <f>[16]결승기록지!$E$18</f>
        <v>경남체육고</v>
      </c>
      <c r="Z12" s="31" t="str">
        <f>[16]결승기록지!$F$18</f>
        <v>2.24.84</v>
      </c>
    </row>
    <row r="13" spans="1:26" s="73" customFormat="1" ht="13.5" customHeight="1">
      <c r="A13" s="74">
        <v>4</v>
      </c>
      <c r="B13" s="15" t="s">
        <v>40</v>
      </c>
      <c r="C13" s="29" t="str">
        <f>[17]결승기록지!$C$11</f>
        <v>손세진</v>
      </c>
      <c r="D13" s="30" t="str">
        <f>[17]결승기록지!$E$11</f>
        <v>대구체육고</v>
      </c>
      <c r="E13" s="75" t="str">
        <f>[17]결승기록지!$F$11</f>
        <v>4:02.83</v>
      </c>
      <c r="F13" s="29" t="str">
        <f>[17]결승기록지!$C$12</f>
        <v>김은혁</v>
      </c>
      <c r="G13" s="30" t="str">
        <f>[17]결승기록지!$E$12</f>
        <v>배문고</v>
      </c>
      <c r="H13" s="75" t="str">
        <f>[17]결승기록지!$F$12</f>
        <v>4:06.39</v>
      </c>
      <c r="I13" s="29" t="str">
        <f>[17]결승기록지!$C$13</f>
        <v>황보한빈</v>
      </c>
      <c r="J13" s="30" t="str">
        <f>[17]결승기록지!$E$13</f>
        <v>경북체육고</v>
      </c>
      <c r="K13" s="75" t="str">
        <f>[17]결승기록지!$F$13</f>
        <v>4:07.74</v>
      </c>
      <c r="L13" s="29" t="str">
        <f>[17]결승기록지!$C$14</f>
        <v>이범수</v>
      </c>
      <c r="M13" s="30" t="str">
        <f>[17]결승기록지!$E$14</f>
        <v>충현고</v>
      </c>
      <c r="N13" s="75" t="str">
        <f>[17]결승기록지!$F$14</f>
        <v>4:09.77</v>
      </c>
      <c r="O13" s="29" t="str">
        <f>[17]결승기록지!$C$15</f>
        <v>이재형</v>
      </c>
      <c r="P13" s="30" t="str">
        <f>[17]결승기록지!$E$15</f>
        <v>경기체육고</v>
      </c>
      <c r="Q13" s="75" t="str">
        <f>[17]결승기록지!$F$15</f>
        <v>4:14.97</v>
      </c>
      <c r="R13" s="29" t="str">
        <f>[17]결승기록지!$C$16</f>
        <v>정해성</v>
      </c>
      <c r="S13" s="30" t="str">
        <f>[17]결승기록지!$E$16</f>
        <v>대구체육고</v>
      </c>
      <c r="T13" s="75" t="str">
        <f>[17]결승기록지!$F$16</f>
        <v>4:15.33</v>
      </c>
      <c r="U13" s="29" t="str">
        <f>[17]결승기록지!$C$17</f>
        <v>정우진</v>
      </c>
      <c r="V13" s="30" t="str">
        <f>[17]결승기록지!$E$17</f>
        <v>전곡고</v>
      </c>
      <c r="W13" s="75" t="str">
        <f>[17]결승기록지!$F$17</f>
        <v>4:16.65</v>
      </c>
      <c r="X13" s="29" t="str">
        <f>[17]결승기록지!$C$18</f>
        <v>이진호</v>
      </c>
      <c r="Y13" s="30" t="str">
        <f>[17]결승기록지!$E$18</f>
        <v>서울체육고</v>
      </c>
      <c r="Z13" s="75" t="str">
        <f>[17]결승기록지!$F$18</f>
        <v>4:16.67</v>
      </c>
    </row>
    <row r="14" spans="1:26" s="73" customFormat="1" ht="13.5" customHeight="1">
      <c r="A14" s="54">
        <v>1</v>
      </c>
      <c r="B14" s="15" t="s">
        <v>41</v>
      </c>
      <c r="C14" s="17" t="str">
        <f>[18]결승기록지!$C$11</f>
        <v>김은혁</v>
      </c>
      <c r="D14" s="18" t="str">
        <f>[18]결승기록지!$E$11</f>
        <v>배문고</v>
      </c>
      <c r="E14" s="61" t="str">
        <f>[18]결승기록지!$F$11</f>
        <v>15:28.08</v>
      </c>
      <c r="F14" s="17" t="str">
        <f>[18]결승기록지!$C$12</f>
        <v>손세진</v>
      </c>
      <c r="G14" s="18" t="str">
        <f>[18]결승기록지!$E$12</f>
        <v>대구체육고</v>
      </c>
      <c r="H14" s="61" t="str">
        <f>[18]결승기록지!$F$12</f>
        <v>15:32.47</v>
      </c>
      <c r="I14" s="17" t="str">
        <f>[18]결승기록지!$C$13</f>
        <v>황보한빈</v>
      </c>
      <c r="J14" s="18" t="str">
        <f>[18]결승기록지!$E$13</f>
        <v>경북체육고</v>
      </c>
      <c r="K14" s="61" t="str">
        <f>[18]결승기록지!$F$13</f>
        <v>15:35.75</v>
      </c>
      <c r="L14" s="17" t="str">
        <f>[18]결승기록지!$C$14</f>
        <v>이범수</v>
      </c>
      <c r="M14" s="18" t="str">
        <f>[18]결승기록지!$E$14</f>
        <v>충현고</v>
      </c>
      <c r="N14" s="61" t="str">
        <f>[18]결승기록지!$F$14</f>
        <v>15:36.77</v>
      </c>
      <c r="O14" s="17" t="str">
        <f>[18]결승기록지!$C$15</f>
        <v>김홍민</v>
      </c>
      <c r="P14" s="18" t="str">
        <f>[18]결승기록지!$E$15</f>
        <v>배문고</v>
      </c>
      <c r="Q14" s="61" t="str">
        <f>[18]결승기록지!$F$15</f>
        <v>15:43.76</v>
      </c>
      <c r="R14" s="17" t="str">
        <f>[18]결승기록지!$C$16</f>
        <v>안성현</v>
      </c>
      <c r="S14" s="18" t="str">
        <f>[18]결승기록지!$E$16</f>
        <v>단양고</v>
      </c>
      <c r="T14" s="61" t="str">
        <f>[18]결승기록지!$F$16</f>
        <v>15:57.80</v>
      </c>
      <c r="U14" s="17" t="str">
        <f>[18]결승기록지!$C$17</f>
        <v>이동훈</v>
      </c>
      <c r="V14" s="18" t="str">
        <f>[18]결승기록지!$E$17</f>
        <v>대구체육고</v>
      </c>
      <c r="W14" s="61" t="str">
        <f>[18]결승기록지!$F$17</f>
        <v>15:59.85</v>
      </c>
      <c r="X14" s="17" t="str">
        <f>[18]결승기록지!$C$18</f>
        <v>김민석</v>
      </c>
      <c r="Y14" s="18" t="str">
        <f>[18]결승기록지!$E$18</f>
        <v>경기체육고</v>
      </c>
      <c r="Z14" s="61" t="str">
        <f>[18]결승기록지!$F$18</f>
        <v>16:00.02</v>
      </c>
    </row>
    <row r="15" spans="1:26" s="73" customFormat="1" ht="13.5" customHeight="1">
      <c r="A15" s="165">
        <v>2</v>
      </c>
      <c r="B15" s="14" t="s">
        <v>42</v>
      </c>
      <c r="C15" s="36" t="str">
        <f>[19]결승기록지!$C$11</f>
        <v>장윤성</v>
      </c>
      <c r="D15" s="37" t="str">
        <f>[19]결승기록지!$E$11</f>
        <v>경기모바일과학고</v>
      </c>
      <c r="E15" s="38" t="str">
        <f>[19]결승기록지!$F$11</f>
        <v>15.64</v>
      </c>
      <c r="F15" s="76" t="str">
        <f>[19]결승기록지!$C$12</f>
        <v>윤서준</v>
      </c>
      <c r="G15" s="37" t="str">
        <f>[19]결승기록지!$E$12</f>
        <v>대전체육고</v>
      </c>
      <c r="H15" s="38" t="str">
        <f>[19]결승기록지!$F$12</f>
        <v>15.75</v>
      </c>
      <c r="I15" s="76" t="str">
        <f>[19]결승기록지!$C$13</f>
        <v>명민건</v>
      </c>
      <c r="J15" s="37" t="str">
        <f>[19]결승기록지!$E$13</f>
        <v>목포문태고</v>
      </c>
      <c r="K15" s="38" t="str">
        <f>[19]결승기록지!$F$13</f>
        <v>15.87</v>
      </c>
      <c r="L15" s="76" t="str">
        <f>[19]결승기록지!$C$14</f>
        <v>김현태</v>
      </c>
      <c r="M15" s="37" t="str">
        <f>[19]결승기록지!$E$14</f>
        <v>대구체육고</v>
      </c>
      <c r="N15" s="38" t="str">
        <f>[19]결승기록지!$F$14</f>
        <v>16.33</v>
      </c>
      <c r="O15" s="76" t="str">
        <f>[19]결승기록지!$C$15</f>
        <v>최현식</v>
      </c>
      <c r="P15" s="37" t="str">
        <f>[19]결승기록지!$E$15</f>
        <v>대구체육고</v>
      </c>
      <c r="Q15" s="38" t="str">
        <f>[19]결승기록지!$F$15</f>
        <v>16.76</v>
      </c>
      <c r="R15" s="76" t="str">
        <f>[19]결승기록지!$C$16</f>
        <v>최훈탁</v>
      </c>
      <c r="S15" s="37" t="str">
        <f>[19]결승기록지!$E$16</f>
        <v>신명고</v>
      </c>
      <c r="T15" s="38" t="str">
        <f>[19]결승기록지!$F$16</f>
        <v>17.42</v>
      </c>
      <c r="U15" s="76" t="str">
        <f>[19]결승기록지!$C$17</f>
        <v>도효찬</v>
      </c>
      <c r="V15" s="37" t="str">
        <f>[19]결승기록지!$E$17</f>
        <v>경기모바일과학고</v>
      </c>
      <c r="W15" s="38" t="str">
        <f>[19]결승기록지!$F$17</f>
        <v>18.53</v>
      </c>
      <c r="X15" s="20"/>
      <c r="Y15" s="21"/>
      <c r="Z15" s="22"/>
    </row>
    <row r="16" spans="1:26" s="73" customFormat="1" ht="13.5" customHeight="1">
      <c r="A16" s="165"/>
      <c r="B16" s="13" t="s">
        <v>16</v>
      </c>
      <c r="C16" s="39"/>
      <c r="D16" s="40" t="str">
        <f>[19]결승기록지!$G$8</f>
        <v>-1.2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1"/>
    </row>
    <row r="17" spans="1:26" s="73" customFormat="1" ht="13.5" customHeight="1">
      <c r="A17" s="54">
        <v>3</v>
      </c>
      <c r="B17" s="15" t="s">
        <v>43</v>
      </c>
      <c r="C17" s="17" t="str">
        <f>[20]결승기록지!$C$11</f>
        <v>송동익</v>
      </c>
      <c r="D17" s="18" t="str">
        <f>[20]결승기록지!$E$11</f>
        <v>울산스포츠과학고</v>
      </c>
      <c r="E17" s="19" t="str">
        <f>[20]결승기록지!$F$11</f>
        <v>53.88</v>
      </c>
      <c r="F17" s="17" t="str">
        <f>[20]결승기록지!$C$12</f>
        <v>박선규</v>
      </c>
      <c r="G17" s="18" t="str">
        <f>[20]결승기록지!$E$12</f>
        <v>광주체육고</v>
      </c>
      <c r="H17" s="19" t="str">
        <f>[20]결승기록지!$F$12</f>
        <v>54.25</v>
      </c>
      <c r="I17" s="17" t="str">
        <f>[20]결승기록지!$C$13</f>
        <v>이종호</v>
      </c>
      <c r="J17" s="18" t="str">
        <f>[20]결승기록지!$E$13</f>
        <v>경북체육고</v>
      </c>
      <c r="K17" s="19" t="str">
        <f>[20]결승기록지!$F$13</f>
        <v>55.09</v>
      </c>
      <c r="L17" s="17" t="str">
        <f>[20]결승기록지!$C$14</f>
        <v>양민혁</v>
      </c>
      <c r="M17" s="18" t="str">
        <f>[20]결승기록지!$E$14</f>
        <v>서울체육고</v>
      </c>
      <c r="N17" s="19" t="str">
        <f>[20]결승기록지!$F$14</f>
        <v>55.50</v>
      </c>
      <c r="O17" s="17" t="str">
        <f>[20]결승기록지!$C$15</f>
        <v>정안성</v>
      </c>
      <c r="P17" s="18" t="str">
        <f>[20]결승기록지!$E$15</f>
        <v>은행고</v>
      </c>
      <c r="Q17" s="19" t="str">
        <f>[20]결승기록지!$F$15</f>
        <v>55.88</v>
      </c>
      <c r="R17" s="17" t="str">
        <f>[20]결승기록지!$C$16</f>
        <v>최현식</v>
      </c>
      <c r="S17" s="18" t="str">
        <f>[20]결승기록지!$E$16</f>
        <v>대구체육고</v>
      </c>
      <c r="T17" s="19" t="str">
        <f>[20]결승기록지!$F$16</f>
        <v>58.23</v>
      </c>
      <c r="U17" s="17" t="str">
        <f>[20]결승기록지!$C$17</f>
        <v>김현태</v>
      </c>
      <c r="V17" s="18" t="str">
        <f>[20]결승기록지!$E$17</f>
        <v>대구체육고</v>
      </c>
      <c r="W17" s="19" t="str">
        <f>[20]결승기록지!$F$17</f>
        <v>58.61</v>
      </c>
      <c r="X17" s="17" t="str">
        <f>[20]결승기록지!$C$18</f>
        <v>김태형</v>
      </c>
      <c r="Y17" s="18" t="str">
        <f>[20]결승기록지!$E$18</f>
        <v>대전체육고</v>
      </c>
      <c r="Z17" s="19" t="str">
        <f>[20]결승기록지!$F$18</f>
        <v>1:00.83</v>
      </c>
    </row>
    <row r="18" spans="1:26" s="73" customFormat="1" ht="13.5" customHeight="1">
      <c r="A18" s="54">
        <v>3</v>
      </c>
      <c r="B18" s="15" t="s">
        <v>44</v>
      </c>
      <c r="C18" s="17" t="str">
        <f>[21]결승기록지!$C$11</f>
        <v>고동욱</v>
      </c>
      <c r="D18" s="18" t="str">
        <f>[21]결승기록지!$E$11</f>
        <v>부산체육고</v>
      </c>
      <c r="E18" s="19" t="str">
        <f>[21]결승기록지!$F$11</f>
        <v>9:44.79</v>
      </c>
      <c r="F18" s="17" t="str">
        <f>[21]결승기록지!$C$12</f>
        <v>최찬유</v>
      </c>
      <c r="G18" s="18" t="str">
        <f>[21]결승기록지!$E$12</f>
        <v>서울체육고</v>
      </c>
      <c r="H18" s="78" t="str">
        <f>[21]결승기록지!$F$12</f>
        <v>9:44.98</v>
      </c>
      <c r="I18" s="17" t="str">
        <f>[21]결승기록지!$C$13</f>
        <v>김현민</v>
      </c>
      <c r="J18" s="18" t="str">
        <f>[21]결승기록지!$E$13</f>
        <v>경북체육고</v>
      </c>
      <c r="K18" s="78" t="str">
        <f>[21]결승기록지!$F$13</f>
        <v>9:48.30</v>
      </c>
      <c r="L18" s="17" t="str">
        <f>[21]결승기록지!$C$14</f>
        <v>김상태</v>
      </c>
      <c r="M18" s="18" t="str">
        <f>[21]결승기록지!$E$14</f>
        <v>인천체육고</v>
      </c>
      <c r="N18" s="19" t="str">
        <f>[21]결승기록지!$F$14</f>
        <v>10:06.09</v>
      </c>
      <c r="O18" s="17" t="str">
        <f>[21]결승기록지!$C$15</f>
        <v>최유빈</v>
      </c>
      <c r="P18" s="18" t="str">
        <f>[21]결승기록지!$E$15</f>
        <v>강원체육고</v>
      </c>
      <c r="Q18" s="79" t="str">
        <f>[21]결승기록지!$F$15</f>
        <v>10:06.55</v>
      </c>
      <c r="R18" s="17" t="str">
        <f>[21]결승기록지!$C$16</f>
        <v>김동환</v>
      </c>
      <c r="S18" s="18" t="str">
        <f>[21]결승기록지!$E$16</f>
        <v>배문고</v>
      </c>
      <c r="T18" s="19" t="str">
        <f>[21]결승기록지!$F$16</f>
        <v>10:07.90</v>
      </c>
      <c r="U18" s="17" t="str">
        <f>[21]결승기록지!$C$17</f>
        <v>김하준</v>
      </c>
      <c r="V18" s="18" t="str">
        <f>[21]결승기록지!$E$17</f>
        <v>강릉명륜고</v>
      </c>
      <c r="W18" s="19" t="str">
        <f>[21]결승기록지!$F$17</f>
        <v>10:10.33</v>
      </c>
      <c r="X18" s="17" t="str">
        <f>[21]결승기록지!$C$18</f>
        <v>정해성</v>
      </c>
      <c r="Y18" s="18" t="str">
        <f>[21]결승기록지!$E$18</f>
        <v>대구체육고</v>
      </c>
      <c r="Z18" s="19" t="str">
        <f>[21]결승기록지!$F$18</f>
        <v>10:17.71</v>
      </c>
    </row>
    <row r="19" spans="1:26" s="73" customFormat="1" ht="13.5" customHeight="1">
      <c r="A19" s="54">
        <v>4</v>
      </c>
      <c r="B19" s="15" t="s">
        <v>63</v>
      </c>
      <c r="C19" s="17" t="str">
        <f>[22]결승기록지!$C$11</f>
        <v>김가람</v>
      </c>
      <c r="D19" s="18" t="str">
        <f>[22]결승기록지!$E$11</f>
        <v>배문고</v>
      </c>
      <c r="E19" s="19" t="str">
        <f>[22]결승기록지!$F$11</f>
        <v>21:49.39</v>
      </c>
      <c r="F19" s="17" t="str">
        <f>[22]결승기록지!$C$12</f>
        <v>이강희</v>
      </c>
      <c r="G19" s="18" t="str">
        <f>[22]결승기록지!$E$12</f>
        <v>경북체육고</v>
      </c>
      <c r="H19" s="19" t="str">
        <f>[22]결승기록지!$F$12</f>
        <v>22:00.43</v>
      </c>
      <c r="I19" s="17" t="str">
        <f>[22]결승기록지!$C$13</f>
        <v>김서진</v>
      </c>
      <c r="J19" s="18" t="str">
        <f>[22]결승기록지!$E$13</f>
        <v>경북체육고</v>
      </c>
      <c r="K19" s="19" t="str">
        <f>[22]결승기록지!$F$13</f>
        <v>22:27.42</v>
      </c>
      <c r="L19" s="17" t="str">
        <f>[22]결승기록지!$C$14</f>
        <v>김우현</v>
      </c>
      <c r="M19" s="18" t="str">
        <f>[22]결승기록지!$E$14</f>
        <v>경북체육고</v>
      </c>
      <c r="N19" s="19" t="str">
        <f>[22]결승기록지!$F$14</f>
        <v>23:32.05</v>
      </c>
      <c r="O19" s="17" t="str">
        <f>[22]결승기록지!$C$15</f>
        <v>우지완</v>
      </c>
      <c r="P19" s="18" t="str">
        <f>[22]결승기록지!$E$15</f>
        <v>인천체육고</v>
      </c>
      <c r="Q19" s="19" t="str">
        <f>[22]결승기록지!$F$15</f>
        <v>23:50.23</v>
      </c>
      <c r="R19" s="17" t="str">
        <f>[22]결승기록지!$C$16</f>
        <v>김민규</v>
      </c>
      <c r="S19" s="18" t="str">
        <f>[22]결승기록지!$E$16</f>
        <v>충남체육고</v>
      </c>
      <c r="T19" s="19" t="str">
        <f>[22]결승기록지!$F$16</f>
        <v>25:18.89</v>
      </c>
      <c r="U19" s="17"/>
      <c r="V19" s="18"/>
      <c r="W19" s="19"/>
      <c r="X19" s="17"/>
      <c r="Y19" s="18"/>
      <c r="Z19" s="19"/>
    </row>
    <row r="20" spans="1:26" s="73" customFormat="1" ht="13.5" customHeight="1">
      <c r="A20" s="165">
        <v>4</v>
      </c>
      <c r="B20" s="14" t="s">
        <v>13</v>
      </c>
      <c r="C20" s="20"/>
      <c r="D20" s="21" t="str">
        <f>[23]결승기록지!$E$11</f>
        <v>경기체육고</v>
      </c>
      <c r="E20" s="22" t="str">
        <f>[23]결승기록지!$F$11</f>
        <v>42.18</v>
      </c>
      <c r="F20" s="20"/>
      <c r="G20" s="21" t="str">
        <f>[23]결승기록지!$E$12</f>
        <v>경복고</v>
      </c>
      <c r="H20" s="22" t="str">
        <f>[23]결승기록지!$F$12</f>
        <v>42.63</v>
      </c>
      <c r="I20" s="20"/>
      <c r="J20" s="21" t="str">
        <f>[23]결승기록지!$E$13</f>
        <v>경북체육고</v>
      </c>
      <c r="K20" s="22" t="str">
        <f>[23]결승기록지!$F$13</f>
        <v>42.78</v>
      </c>
      <c r="L20" s="20"/>
      <c r="M20" s="21" t="str">
        <f>[23]결승기록지!$E$14</f>
        <v>서울체육고</v>
      </c>
      <c r="N20" s="22" t="str">
        <f>[23]결승기록지!$F$14</f>
        <v>42.92</v>
      </c>
      <c r="O20" s="20"/>
      <c r="P20" s="21" t="str">
        <f>[23]결승기록지!$E$15</f>
        <v>부산체육고</v>
      </c>
      <c r="Q20" s="22" t="str">
        <f>[23]결승기록지!$F$15</f>
        <v>43.06</v>
      </c>
      <c r="R20" s="20"/>
      <c r="S20" s="21" t="str">
        <f>[23]결승기록지!$E$16</f>
        <v>원곡고</v>
      </c>
      <c r="T20" s="22" t="str">
        <f>[23]결승기록지!$F$16</f>
        <v>43.68</v>
      </c>
      <c r="U20" s="20"/>
      <c r="V20" s="21" t="str">
        <f>[23]결승기록지!$E$17</f>
        <v>목포문태고</v>
      </c>
      <c r="W20" s="22" t="str">
        <f>[23]결승기록지!$F$17</f>
        <v>43.73</v>
      </c>
      <c r="X20" s="20"/>
      <c r="Y20" s="21"/>
      <c r="Z20" s="22"/>
    </row>
    <row r="21" spans="1:26" s="73" customFormat="1" ht="13.5" customHeight="1">
      <c r="A21" s="165"/>
      <c r="B21" s="13"/>
      <c r="C21" s="177" t="str">
        <f>[23]결승기록지!$C$11</f>
        <v>이예찬 이성빈 이승범 손지원</v>
      </c>
      <c r="D21" s="178"/>
      <c r="E21" s="179"/>
      <c r="F21" s="167" t="str">
        <f>[23]결승기록지!$C$12</f>
        <v>김규섭 우인섭 주영찬 김지윤</v>
      </c>
      <c r="G21" s="168"/>
      <c r="H21" s="169"/>
      <c r="I21" s="167" t="str">
        <f>[23]결승기록지!$C$13</f>
        <v>정민재 이종호 류성우 최창희</v>
      </c>
      <c r="J21" s="168"/>
      <c r="K21" s="169"/>
      <c r="L21" s="167" t="str">
        <f>[23]결승기록지!$C$14</f>
        <v>문수근 김은섭 양민혁 유형욱</v>
      </c>
      <c r="M21" s="168"/>
      <c r="N21" s="169"/>
      <c r="O21" s="167" t="str">
        <f>[23]결승기록지!$C$15</f>
        <v>권용현 석민수 안현진 김태후</v>
      </c>
      <c r="P21" s="168"/>
      <c r="Q21" s="169"/>
      <c r="R21" s="167" t="str">
        <f>[23]결승기록지!$C$16</f>
        <v>배상운 변진우 김경민 비웨사다니엘가사마</v>
      </c>
      <c r="S21" s="168"/>
      <c r="T21" s="169"/>
      <c r="U21" s="167" t="str">
        <f>[23]결승기록지!$C$17</f>
        <v>서정문 허정민 조상현 명민건</v>
      </c>
      <c r="V21" s="168"/>
      <c r="W21" s="169"/>
      <c r="X21" s="167"/>
      <c r="Y21" s="168"/>
      <c r="Z21" s="169"/>
    </row>
    <row r="22" spans="1:26" s="73" customFormat="1" ht="13.5" customHeight="1">
      <c r="A22" s="176">
        <v>5</v>
      </c>
      <c r="B22" s="14" t="s">
        <v>45</v>
      </c>
      <c r="C22" s="20"/>
      <c r="D22" s="21" t="str">
        <f>[24]결승기록지!$E$11</f>
        <v>광주체육고</v>
      </c>
      <c r="E22" s="22" t="str">
        <f>[24]결승기록지!$F$11</f>
        <v>3:24.43</v>
      </c>
      <c r="F22" s="20"/>
      <c r="G22" s="21" t="str">
        <f>[24]결승기록지!$E$12</f>
        <v>충남체육고</v>
      </c>
      <c r="H22" s="22" t="str">
        <f>[24]결승기록지!$F$12</f>
        <v>3:24.88</v>
      </c>
      <c r="I22" s="20"/>
      <c r="J22" s="21" t="str">
        <f>[24]결승기록지!$E$13</f>
        <v>대구체육고</v>
      </c>
      <c r="K22" s="22" t="str">
        <f>[24]결승기록지!$F$13</f>
        <v>3:26.97</v>
      </c>
      <c r="L22" s="20"/>
      <c r="M22" s="21" t="str">
        <f>[24]결승기록지!$E$14</f>
        <v>경복고</v>
      </c>
      <c r="N22" s="22" t="str">
        <f>[24]결승기록지!$F$14</f>
        <v>3:27.75</v>
      </c>
      <c r="O22" s="20"/>
      <c r="P22" s="21" t="str">
        <f>[24]결승기록지!$E$15</f>
        <v>김포제일공업고</v>
      </c>
      <c r="Q22" s="22" t="str">
        <f>[24]결승기록지!$F$15</f>
        <v>3:38.07</v>
      </c>
      <c r="R22" s="20"/>
      <c r="S22" s="21"/>
      <c r="T22" s="22"/>
      <c r="U22" s="20"/>
      <c r="V22" s="21"/>
      <c r="W22" s="22"/>
      <c r="X22" s="20"/>
      <c r="Y22" s="21"/>
      <c r="Z22" s="22"/>
    </row>
    <row r="23" spans="1:26" s="73" customFormat="1" ht="13.5" customHeight="1">
      <c r="A23" s="176"/>
      <c r="B23" s="13"/>
      <c r="C23" s="167" t="str">
        <f>[24]결승기록지!$C$11</f>
        <v>박선규 양창식 박진우 위광우</v>
      </c>
      <c r="D23" s="168"/>
      <c r="E23" s="169"/>
      <c r="F23" s="167" t="str">
        <f>[24]결승기록지!$C$12</f>
        <v>이재혁 정윤성 윤겸재 유길상</v>
      </c>
      <c r="G23" s="168"/>
      <c r="H23" s="169"/>
      <c r="I23" s="167" t="str">
        <f>[24]결승기록지!$C$13</f>
        <v>노호진 김정현 최현식 김현태</v>
      </c>
      <c r="J23" s="168"/>
      <c r="K23" s="169"/>
      <c r="L23" s="167" t="str">
        <f>[24]결승기록지!$C$14</f>
        <v>이석원 김지윤 우인섭 김규섭</v>
      </c>
      <c r="M23" s="168"/>
      <c r="N23" s="169"/>
      <c r="O23" s="167" t="str">
        <f>[24]결승기록지!$C$15</f>
        <v>이동인 이제희 이동호 안희성</v>
      </c>
      <c r="P23" s="168"/>
      <c r="Q23" s="169"/>
      <c r="R23" s="167"/>
      <c r="S23" s="168"/>
      <c r="T23" s="169"/>
      <c r="U23" s="167"/>
      <c r="V23" s="168"/>
      <c r="W23" s="169"/>
      <c r="X23" s="167"/>
      <c r="Y23" s="168"/>
      <c r="Z23" s="169"/>
    </row>
    <row r="24" spans="1:26" s="73" customFormat="1" ht="13.5" customHeight="1">
      <c r="A24" s="55">
        <v>2</v>
      </c>
      <c r="B24" s="14" t="s">
        <v>20</v>
      </c>
      <c r="C24" s="20" t="str">
        <f>[25]높이!$C$11</f>
        <v>최진우</v>
      </c>
      <c r="D24" s="21" t="str">
        <f>[25]높이!$E$11</f>
        <v>울산스포츠과학고</v>
      </c>
      <c r="E24" s="22" t="str">
        <f>[25]높이!$F$11</f>
        <v>2.05</v>
      </c>
      <c r="F24" s="20" t="str">
        <f>[25]높이!$C$12</f>
        <v>이재호</v>
      </c>
      <c r="G24" s="21" t="str">
        <f>[25]높이!$E$12</f>
        <v>경기체육고</v>
      </c>
      <c r="H24" s="22" t="str">
        <f>[25]높이!$F$12</f>
        <v>2.02</v>
      </c>
      <c r="I24" s="20" t="str">
        <f>[25]높이!$C$13</f>
        <v>권태현</v>
      </c>
      <c r="J24" s="21" t="str">
        <f>[25]높이!$E$13</f>
        <v>경북체육고</v>
      </c>
      <c r="K24" s="22" t="str">
        <f>[25]높이!$F$13</f>
        <v>2.02</v>
      </c>
      <c r="L24" s="20" t="str">
        <f>[25]높이!$C$14</f>
        <v>박용배</v>
      </c>
      <c r="M24" s="21" t="str">
        <f>[25]높이!$E$14</f>
        <v>범어고</v>
      </c>
      <c r="N24" s="22" t="str">
        <f>[25]높이!$F$14</f>
        <v>1.90</v>
      </c>
      <c r="O24" s="20" t="str">
        <f>[25]높이!$C$15</f>
        <v>김재민</v>
      </c>
      <c r="P24" s="21" t="str">
        <f>[25]높이!$E$15</f>
        <v>대구체육고</v>
      </c>
      <c r="Q24" s="22" t="str">
        <f>[25]높이!$F$15</f>
        <v>1.85</v>
      </c>
      <c r="R24" s="20" t="str">
        <f>[25]높이!$C$16</f>
        <v>이재윤</v>
      </c>
      <c r="S24" s="21" t="str">
        <f>[25]높이!$E$16</f>
        <v>포항두호고</v>
      </c>
      <c r="T24" s="22" t="str">
        <f>[25]높이!$F$16</f>
        <v>1.80</v>
      </c>
      <c r="U24" s="20" t="str">
        <f>[25]높이!$C$17</f>
        <v>임예찬</v>
      </c>
      <c r="V24" s="21" t="str">
        <f>[25]높이!$E$17</f>
        <v>전북체육고</v>
      </c>
      <c r="W24" s="22" t="str">
        <f>[25]높이!$F$17</f>
        <v>1.80</v>
      </c>
      <c r="X24" s="20" t="str">
        <f>[25]높이!$C$18</f>
        <v>황주성</v>
      </c>
      <c r="Y24" s="21" t="str">
        <f>[25]높이!$E$18</f>
        <v>강원체육고</v>
      </c>
      <c r="Z24" s="22" t="str">
        <f>[25]높이!$F$18</f>
        <v>1.75</v>
      </c>
    </row>
    <row r="25" spans="1:26" s="73" customFormat="1" ht="13.5" customHeight="1">
      <c r="A25" s="54">
        <v>1</v>
      </c>
      <c r="B25" s="15" t="s">
        <v>46</v>
      </c>
      <c r="C25" s="17" t="str">
        <f>[25]장대!$C$11</f>
        <v>권용현</v>
      </c>
      <c r="D25" s="18" t="str">
        <f>[25]장대!$E$11</f>
        <v>부산체육고</v>
      </c>
      <c r="E25" s="19" t="str">
        <f>[25]장대!$F$11</f>
        <v>4.40</v>
      </c>
      <c r="F25" s="17" t="str">
        <f>[25]장대!$C$12</f>
        <v>남현빈</v>
      </c>
      <c r="G25" s="18" t="str">
        <f>[25]장대!$E$12</f>
        <v>대구체육고</v>
      </c>
      <c r="H25" s="19" t="str">
        <f>[25]장대!$F$12</f>
        <v>4.20</v>
      </c>
      <c r="I25" s="17" t="str">
        <f>[25]장대!$C$12</f>
        <v>남현빈</v>
      </c>
      <c r="J25" s="18" t="str">
        <f>[25]장대!$E$12</f>
        <v>대구체육고</v>
      </c>
      <c r="K25" s="19" t="str">
        <f>[25]장대!$F$13</f>
        <v>4.00공동3위</v>
      </c>
      <c r="L25" s="17" t="str">
        <f>[25]장대!$C$14</f>
        <v>김채민</v>
      </c>
      <c r="M25" s="18" t="str">
        <f>[25]장대!$E$14</f>
        <v>경기체육고</v>
      </c>
      <c r="N25" s="19" t="str">
        <f>[25]장대!$F$14</f>
        <v>4.00공동3위</v>
      </c>
      <c r="O25" s="17" t="str">
        <f>[25]장대!$C$15</f>
        <v>이수민</v>
      </c>
      <c r="P25" s="18" t="str">
        <f>[25]장대!$E$15</f>
        <v>대전체육고</v>
      </c>
      <c r="Q25" s="19" t="str">
        <f>[25]장대!$F$15</f>
        <v>3.60</v>
      </c>
      <c r="R25" s="17"/>
      <c r="S25" s="18"/>
      <c r="T25" s="19"/>
      <c r="U25" s="17"/>
      <c r="V25" s="18"/>
      <c r="W25" s="19"/>
      <c r="X25" s="17"/>
      <c r="Y25" s="18"/>
      <c r="Z25" s="19"/>
    </row>
    <row r="26" spans="1:26" s="73" customFormat="1" ht="13.5" customHeight="1">
      <c r="A26" s="165">
        <v>2</v>
      </c>
      <c r="B26" s="14" t="s">
        <v>21</v>
      </c>
      <c r="C26" s="20" t="str">
        <f>[25]멀리!$C$11</f>
        <v>이현우</v>
      </c>
      <c r="D26" s="21" t="str">
        <f>[25]멀리!$E$11</f>
        <v>범어고</v>
      </c>
      <c r="E26" s="22" t="str">
        <f>[25]멀리!$F$11</f>
        <v>7.63</v>
      </c>
      <c r="F26" s="20" t="str">
        <f>[25]멀리!$C$12</f>
        <v>김동혁</v>
      </c>
      <c r="G26" s="21" t="str">
        <f>[25]멀리!$E$12</f>
        <v>대구체육고</v>
      </c>
      <c r="H26" s="22" t="str">
        <f>[25]멀리!$F$12</f>
        <v>7.06</v>
      </c>
      <c r="I26" s="20" t="str">
        <f>[25]멀리!$C$13</f>
        <v>김민성</v>
      </c>
      <c r="J26" s="21" t="str">
        <f>[25]멀리!$E$13</f>
        <v>경남체육고</v>
      </c>
      <c r="K26" s="22" t="str">
        <f>[25]멀리!$F$13</f>
        <v>7.03</v>
      </c>
      <c r="L26" s="20" t="str">
        <f>[25]멀리!$C$14</f>
        <v>천영수</v>
      </c>
      <c r="M26" s="21" t="str">
        <f>[25]멀리!$E$14</f>
        <v>충남고</v>
      </c>
      <c r="N26" s="22" t="str">
        <f>[25]멀리!$F$14</f>
        <v>6.99</v>
      </c>
      <c r="O26" s="20" t="str">
        <f>[25]멀리!$C$15</f>
        <v>박태민</v>
      </c>
      <c r="P26" s="21" t="str">
        <f>[25]멀리!$E$15</f>
        <v>경북체육고</v>
      </c>
      <c r="Q26" s="22" t="str">
        <f>[25]멀리!$F$15</f>
        <v>6.62</v>
      </c>
      <c r="R26" s="20" t="str">
        <f>[25]멀리!$C$16</f>
        <v>이유성</v>
      </c>
      <c r="S26" s="21" t="str">
        <f>[25]멀리!$E$16</f>
        <v>서울체육고</v>
      </c>
      <c r="T26" s="22">
        <f>[25]멀리!$F$16</f>
        <v>6.62</v>
      </c>
      <c r="U26" s="20" t="str">
        <f>[25]멀리!$C$17</f>
        <v>윤하진</v>
      </c>
      <c r="V26" s="21" t="str">
        <f>[25]멀리!$E$17</f>
        <v>경기체육고</v>
      </c>
      <c r="W26" s="80" t="str">
        <f>[25]멀리!$F$17</f>
        <v>6.59</v>
      </c>
      <c r="X26" s="20" t="str">
        <f>[25]멀리!$C$18</f>
        <v>최영환</v>
      </c>
      <c r="Y26" s="21" t="str">
        <f>[25]멀리!$E$18</f>
        <v>동인천고</v>
      </c>
      <c r="Z26" s="22" t="str">
        <f>[25]멀리!$F$18</f>
        <v>6.56</v>
      </c>
    </row>
    <row r="27" spans="1:26" s="73" customFormat="1" ht="13.5" customHeight="1">
      <c r="A27" s="165"/>
      <c r="B27" s="13" t="s">
        <v>16</v>
      </c>
      <c r="C27" s="43"/>
      <c r="D27" s="81" t="str">
        <f>[25]멀리!$G$11</f>
        <v>-0.3</v>
      </c>
      <c r="E27" s="45"/>
      <c r="F27" s="43"/>
      <c r="G27" s="44" t="str">
        <f>[25]멀리!$G$12</f>
        <v>1.8</v>
      </c>
      <c r="H27" s="45"/>
      <c r="I27" s="43"/>
      <c r="J27" s="44" t="str">
        <f>[25]멀리!$G$13</f>
        <v>0.8</v>
      </c>
      <c r="K27" s="45"/>
      <c r="L27" s="43"/>
      <c r="M27" s="44" t="str">
        <f>[25]멀리!$G$14</f>
        <v>1.8</v>
      </c>
      <c r="N27" s="45"/>
      <c r="O27" s="43"/>
      <c r="P27" s="44" t="str">
        <f>[25]멀리!$G$15</f>
        <v>1.1</v>
      </c>
      <c r="Q27" s="45"/>
      <c r="R27" s="43"/>
      <c r="S27" s="44">
        <f>[25]멀리!$G$16</f>
        <v>1.4</v>
      </c>
      <c r="T27" s="65"/>
      <c r="U27" s="51"/>
      <c r="V27" s="82" t="str">
        <f>[25]멀리!$G$17</f>
        <v>1.4</v>
      </c>
      <c r="W27" s="45"/>
      <c r="X27" s="43"/>
      <c r="Y27" s="83" t="str">
        <f>[25]멀리!$G$18</f>
        <v>1.2</v>
      </c>
      <c r="Z27" s="45"/>
    </row>
    <row r="28" spans="1:26" s="73" customFormat="1" ht="13.5" customHeight="1">
      <c r="A28" s="165">
        <v>4</v>
      </c>
      <c r="B28" s="14" t="s">
        <v>47</v>
      </c>
      <c r="C28" s="20" t="str">
        <f>[25]세단!$C$11</f>
        <v>김동혁</v>
      </c>
      <c r="D28" s="21" t="str">
        <f>[25]세단!$E$11</f>
        <v>대구체육고</v>
      </c>
      <c r="E28" s="22" t="str">
        <f>[25]세단!$F$11</f>
        <v>14.80</v>
      </c>
      <c r="F28" s="20" t="str">
        <f>[25]세단!$C$12</f>
        <v>이현우</v>
      </c>
      <c r="G28" s="21" t="str">
        <f>[25]세단!$E$12</f>
        <v>범어고</v>
      </c>
      <c r="H28" s="22" t="str">
        <f>[25]세단!$F$12</f>
        <v>14.52</v>
      </c>
      <c r="I28" s="20" t="str">
        <f>[25]세단!$C$13</f>
        <v>최영환</v>
      </c>
      <c r="J28" s="21" t="str">
        <f>[25]세단!$E$13</f>
        <v>동인천고</v>
      </c>
      <c r="K28" s="22" t="str">
        <f>[25]세단!$F$13</f>
        <v>14.45</v>
      </c>
      <c r="L28" s="20" t="str">
        <f>[25]세단!$C$14</f>
        <v>정태식</v>
      </c>
      <c r="M28" s="21" t="str">
        <f>[25]세단!$E$14</f>
        <v>인천체육고</v>
      </c>
      <c r="N28" s="22" t="str">
        <f>[25]세단!$F$14</f>
        <v>13.86</v>
      </c>
      <c r="O28" s="20" t="str">
        <f>[25]세단!$C$15</f>
        <v>천영수</v>
      </c>
      <c r="P28" s="21" t="str">
        <f>[25]세단!$E$15</f>
        <v>충남고</v>
      </c>
      <c r="Q28" s="22" t="str">
        <f>[25]세단!$F$15</f>
        <v>13.60</v>
      </c>
      <c r="R28" s="20" t="str">
        <f>[25]세단!$C$16</f>
        <v>김민혁</v>
      </c>
      <c r="S28" s="21" t="str">
        <f>[25]세단!$E$16</f>
        <v>설악고</v>
      </c>
      <c r="T28" s="80" t="str">
        <f>[25]세단!$F$16</f>
        <v>13.50</v>
      </c>
      <c r="U28" s="20" t="str">
        <f>[25]세단!$C$17</f>
        <v>김지환</v>
      </c>
      <c r="V28" s="21" t="str">
        <f>[25]세단!$E$17</f>
        <v>경기모바일과학고</v>
      </c>
      <c r="W28" s="22" t="str">
        <f>[25]세단!$F$17</f>
        <v>13.32</v>
      </c>
      <c r="X28" s="20" t="str">
        <f>[25]세단!$C$18</f>
        <v>김현종</v>
      </c>
      <c r="Y28" s="21" t="str">
        <f>[25]세단!$E$18</f>
        <v>충현고</v>
      </c>
      <c r="Z28" s="22" t="str">
        <f>[25]세단!$F$18</f>
        <v>13.32</v>
      </c>
    </row>
    <row r="29" spans="1:26" s="73" customFormat="1" ht="13.5" customHeight="1">
      <c r="A29" s="165"/>
      <c r="B29" s="13" t="s">
        <v>16</v>
      </c>
      <c r="C29" s="43"/>
      <c r="D29" s="44" t="str">
        <f>[25]세단!$G$11</f>
        <v>1.2</v>
      </c>
      <c r="E29" s="45"/>
      <c r="F29" s="43"/>
      <c r="G29" s="44" t="str">
        <f>[25]세단!$G$12</f>
        <v>0.2</v>
      </c>
      <c r="H29" s="45"/>
      <c r="I29" s="43"/>
      <c r="J29" s="83" t="str">
        <f>[25]세단!$G$13</f>
        <v>0.3</v>
      </c>
      <c r="K29" s="45"/>
      <c r="L29" s="43"/>
      <c r="M29" s="44" t="str">
        <f>[25]세단!$G$14</f>
        <v>-1.3</v>
      </c>
      <c r="N29" s="45"/>
      <c r="O29" s="43"/>
      <c r="P29" s="44" t="str">
        <f>[25]세단!$G$15</f>
        <v>-3.7</v>
      </c>
      <c r="Q29" s="45"/>
      <c r="R29" s="43"/>
      <c r="S29" s="44" t="str">
        <f>[25]세단!$G$16</f>
        <v>1.0</v>
      </c>
      <c r="T29" s="65"/>
      <c r="U29" s="43"/>
      <c r="V29" s="44" t="str">
        <f>[25]세단!$G$17</f>
        <v>1.0</v>
      </c>
      <c r="W29" s="65"/>
      <c r="X29" s="43"/>
      <c r="Y29" s="44" t="str">
        <f>[25]세단!$G$18</f>
        <v>1.6</v>
      </c>
      <c r="Z29" s="45"/>
    </row>
    <row r="30" spans="1:26" s="73" customFormat="1" ht="13.5" customHeight="1">
      <c r="A30" s="54">
        <v>2</v>
      </c>
      <c r="B30" s="15" t="s">
        <v>22</v>
      </c>
      <c r="C30" s="17" t="str">
        <f>[25]포환!$C$11</f>
        <v>김현민</v>
      </c>
      <c r="D30" s="18" t="str">
        <f>[25]포환!$E$11</f>
        <v>경남체육고</v>
      </c>
      <c r="E30" s="19" t="str">
        <f>[25]포환!$F$11</f>
        <v>17.13</v>
      </c>
      <c r="F30" s="17" t="str">
        <f>[25]포환!$C$12</f>
        <v>박도현</v>
      </c>
      <c r="G30" s="18" t="str">
        <f>[25]포환!$E$12</f>
        <v>목포문태고</v>
      </c>
      <c r="H30" s="19" t="str">
        <f>[25]포환!$F$12</f>
        <v>17.11</v>
      </c>
      <c r="I30" s="17" t="str">
        <f>[25]포환!$C$13</f>
        <v>서승우</v>
      </c>
      <c r="J30" s="18" t="str">
        <f>[25]포환!$E$13</f>
        <v>부산체육고</v>
      </c>
      <c r="K30" s="64" t="str">
        <f>[25]포환!$F$13</f>
        <v>16.84</v>
      </c>
      <c r="L30" s="17" t="str">
        <f>[25]포환!$C$14</f>
        <v>김태혁</v>
      </c>
      <c r="M30" s="18" t="str">
        <f>[25]포환!$E$14</f>
        <v>경기체육고</v>
      </c>
      <c r="N30" s="19" t="str">
        <f>[25]포환!$F$14</f>
        <v>16.40</v>
      </c>
      <c r="O30" s="17" t="str">
        <f>[25]포환!$C$15</f>
        <v>김호현</v>
      </c>
      <c r="P30" s="18" t="str">
        <f>[25]포환!$E$15</f>
        <v>강원체육고</v>
      </c>
      <c r="Q30" s="19" t="str">
        <f>[25]포환!$F$15</f>
        <v>15.98</v>
      </c>
      <c r="R30" s="17" t="str">
        <f>[25]포환!$C$16</f>
        <v>김예찬</v>
      </c>
      <c r="S30" s="18" t="str">
        <f>[25]포환!$E$16</f>
        <v>경남체육고</v>
      </c>
      <c r="T30" s="19" t="str">
        <f>[25]포환!$F$16</f>
        <v>14.78</v>
      </c>
      <c r="U30" s="17" t="str">
        <f>[25]포환!$C$17</f>
        <v>주재훈</v>
      </c>
      <c r="V30" s="18" t="str">
        <f>[25]포환!$E$17</f>
        <v>동인천고</v>
      </c>
      <c r="W30" s="19" t="str">
        <f>[25]포환!$F$17</f>
        <v>14.75</v>
      </c>
      <c r="X30" s="17" t="str">
        <f>[25]포환!$C$18</f>
        <v>강민규</v>
      </c>
      <c r="Y30" s="18" t="str">
        <f>[25]포환!$E$18</f>
        <v>경기체육고</v>
      </c>
      <c r="Z30" s="19" t="str">
        <f>[25]포환!$F$18</f>
        <v>13.95</v>
      </c>
    </row>
    <row r="31" spans="1:26" s="73" customFormat="1" ht="13.5" customHeight="1">
      <c r="A31" s="54">
        <v>5</v>
      </c>
      <c r="B31" s="15" t="s">
        <v>48</v>
      </c>
      <c r="C31" s="17" t="str">
        <f>[25]원반!$C$11</f>
        <v>장재덕</v>
      </c>
      <c r="D31" s="18" t="str">
        <f>[25]원반!$E$11</f>
        <v>경북체육고</v>
      </c>
      <c r="E31" s="19" t="str">
        <f>[25]원반!$F$11</f>
        <v>51.26</v>
      </c>
      <c r="F31" s="17" t="str">
        <f>[25]원반!$C$12</f>
        <v>박주형</v>
      </c>
      <c r="G31" s="18" t="str">
        <f>[25]원반!$E$12</f>
        <v>서울체육고</v>
      </c>
      <c r="H31" s="19" t="str">
        <f>[25]원반!$F$12</f>
        <v>50.31</v>
      </c>
      <c r="I31" s="17" t="str">
        <f>[25]원반!$C$13</f>
        <v>김광섭</v>
      </c>
      <c r="J31" s="18" t="str">
        <f>[25]원반!$E$13</f>
        <v>문창고</v>
      </c>
      <c r="K31" s="19" t="str">
        <f>[25]원반!$F$13</f>
        <v>47.77</v>
      </c>
      <c r="L31" s="17" t="str">
        <f>[25]원반!$C$14</f>
        <v>박민재</v>
      </c>
      <c r="M31" s="18" t="str">
        <f>[25]원반!$E$14</f>
        <v>충남체육고</v>
      </c>
      <c r="N31" s="19" t="str">
        <f>[25]원반!$F$14</f>
        <v>45.28</v>
      </c>
      <c r="O31" s="17" t="str">
        <f>[25]원반!$C$15</f>
        <v>김성우</v>
      </c>
      <c r="P31" s="18" t="str">
        <f>[25]원반!$E$15</f>
        <v>충북체육고</v>
      </c>
      <c r="Q31" s="19" t="str">
        <f>[25]원반!$F$15</f>
        <v>44.86</v>
      </c>
      <c r="R31" s="17" t="str">
        <f>[25]원반!$C$16</f>
        <v>정현우</v>
      </c>
      <c r="S31" s="18" t="str">
        <f>[25]원반!$E$16</f>
        <v>충남체육고</v>
      </c>
      <c r="T31" s="19" t="str">
        <f>[25]원반!$F$16</f>
        <v>43.92</v>
      </c>
      <c r="U31" s="17" t="str">
        <f>[25]원반!$C$17</f>
        <v>박진호</v>
      </c>
      <c r="V31" s="18" t="str">
        <f>[25]원반!$E$17</f>
        <v>대전체육고</v>
      </c>
      <c r="W31" s="19" t="str">
        <f>[25]원반!$F$17</f>
        <v>40.20</v>
      </c>
      <c r="X31" s="17" t="str">
        <f>[25]원반!$C$18</f>
        <v>박준형</v>
      </c>
      <c r="Y31" s="18" t="str">
        <f>[25]원반!$E$18</f>
        <v>함양제일고</v>
      </c>
      <c r="Z31" s="64" t="str">
        <f>[25]원반!$F$18</f>
        <v>39.15</v>
      </c>
    </row>
    <row r="32" spans="1:26" s="73" customFormat="1" ht="13.5" customHeight="1">
      <c r="A32" s="54">
        <v>1</v>
      </c>
      <c r="B32" s="15" t="s">
        <v>49</v>
      </c>
      <c r="C32" s="17" t="str">
        <f>[25]해머!$C$11</f>
        <v>채지훈</v>
      </c>
      <c r="D32" s="18" t="str">
        <f>[25]해머!$E$11</f>
        <v>전남체육고</v>
      </c>
      <c r="E32" s="19" t="str">
        <f>[25]해머!$F$11</f>
        <v>54.13</v>
      </c>
      <c r="F32" s="17" t="str">
        <f>[25]해머!$C$12</f>
        <v>김덕영</v>
      </c>
      <c r="G32" s="18" t="str">
        <f>[25]해머!$E$12</f>
        <v>강원체육고</v>
      </c>
      <c r="H32" s="19" t="str">
        <f>[25]해머!$F$12</f>
        <v>52.33</v>
      </c>
      <c r="I32" s="17" t="str">
        <f>[25]해머!$C$13</f>
        <v>장민수</v>
      </c>
      <c r="J32" s="18" t="str">
        <f>[25]해머!$E$13</f>
        <v>경기체육고</v>
      </c>
      <c r="K32" s="19" t="str">
        <f>[25]해머!$F$13</f>
        <v>51.85</v>
      </c>
      <c r="L32" s="17" t="str">
        <f>[25]해머!$C$14</f>
        <v>이정현</v>
      </c>
      <c r="M32" s="18" t="str">
        <f>[25]해머!$E$14</f>
        <v>전북체육고</v>
      </c>
      <c r="N32" s="19" t="str">
        <f>[25]해머!$F$14</f>
        <v>49.03</v>
      </c>
      <c r="O32" s="17" t="str">
        <f>[25]해머!$C$15</f>
        <v>최국현</v>
      </c>
      <c r="P32" s="18" t="str">
        <f>[25]해머!$E$15</f>
        <v>이리공업고</v>
      </c>
      <c r="Q32" s="19" t="str">
        <f>[25]해머!$F$15</f>
        <v>46.76</v>
      </c>
      <c r="R32" s="17" t="str">
        <f>[25]해머!$C$16</f>
        <v>오세민</v>
      </c>
      <c r="S32" s="18" t="str">
        <f>[25]해머!$E$16</f>
        <v>광주체육고</v>
      </c>
      <c r="T32" s="19" t="str">
        <f>[25]해머!$F$16</f>
        <v>45.30</v>
      </c>
      <c r="U32" s="17" t="str">
        <f>[25]해머!$C$17</f>
        <v>배준호</v>
      </c>
      <c r="V32" s="18" t="str">
        <f>[25]해머!$E$17</f>
        <v>전북체육고</v>
      </c>
      <c r="W32" s="19" t="str">
        <f>[25]해머!$F$17</f>
        <v>44.93</v>
      </c>
      <c r="X32" s="17" t="str">
        <f>[25]해머!$C$18</f>
        <v>이수민</v>
      </c>
      <c r="Y32" s="18" t="str">
        <f>[25]해머!$E$18</f>
        <v>충남체육고</v>
      </c>
      <c r="Z32" s="19" t="str">
        <f>[25]해머!$F$18</f>
        <v>34.01</v>
      </c>
    </row>
    <row r="33" spans="1:26" s="73" customFormat="1" ht="13.5" customHeight="1">
      <c r="A33" s="74">
        <v>3</v>
      </c>
      <c r="B33" s="15" t="s">
        <v>50</v>
      </c>
      <c r="C33" s="17" t="str">
        <f>[25]투창!$C$11</f>
        <v>최우진</v>
      </c>
      <c r="D33" s="18" t="str">
        <f>[25]투창!$E$11</f>
        <v>충북체육고</v>
      </c>
      <c r="E33" s="19" t="str">
        <f>[25]투창!$F$11</f>
        <v>64.75</v>
      </c>
      <c r="F33" s="17" t="str">
        <f>[25]투창!$C$12</f>
        <v>권영빈</v>
      </c>
      <c r="G33" s="18" t="str">
        <f>[25]투창!$E$12</f>
        <v>대구체육고</v>
      </c>
      <c r="H33" s="19" t="str">
        <f>[25]투창!$F$12</f>
        <v>64.18</v>
      </c>
      <c r="I33" s="17" t="str">
        <f>[25]투창!$C$13</f>
        <v>김이태</v>
      </c>
      <c r="J33" s="18" t="str">
        <f>[25]투창!$E$13</f>
        <v>울산스포츠과학고</v>
      </c>
      <c r="K33" s="19" t="str">
        <f>[25]투창!$F$13</f>
        <v>63.33</v>
      </c>
      <c r="L33" s="17" t="str">
        <f>[25]투창!$C$14</f>
        <v>손민찬</v>
      </c>
      <c r="M33" s="18" t="str">
        <f>[25]투창!$E$14</f>
        <v>문창고</v>
      </c>
      <c r="N33" s="19" t="str">
        <f>[25]투창!$F$14</f>
        <v>61.45</v>
      </c>
      <c r="O33" s="17" t="str">
        <f>[25]투창!$C$15</f>
        <v>김재용</v>
      </c>
      <c r="P33" s="18" t="str">
        <f>[25]투창!$E$15</f>
        <v>대전체육고</v>
      </c>
      <c r="Q33" s="19" t="str">
        <f>[25]투창!$F$15</f>
        <v>56.96</v>
      </c>
      <c r="R33" s="17" t="str">
        <f>[25]투창!$C$16</f>
        <v>한재용</v>
      </c>
      <c r="S33" s="18" t="str">
        <f>[25]투창!$E$16</f>
        <v>천안쌍용고</v>
      </c>
      <c r="T33" s="64" t="str">
        <f>[25]투창!$F$16</f>
        <v>56.80</v>
      </c>
      <c r="U33" s="17" t="str">
        <f>[25]투창!$C$17</f>
        <v>신민수</v>
      </c>
      <c r="V33" s="18" t="str">
        <f>[25]투창!$E$17</f>
        <v>충북체육고</v>
      </c>
      <c r="W33" s="19" t="str">
        <f>[25]투창!$F$17</f>
        <v>55.81</v>
      </c>
      <c r="X33" s="17" t="str">
        <f>[25]투창!$C$18</f>
        <v>김태호</v>
      </c>
      <c r="Y33" s="18" t="str">
        <f>[25]투창!$E$18</f>
        <v>경남체육고</v>
      </c>
      <c r="Z33" s="19" t="str">
        <f>[25]투창!$F$18</f>
        <v>55.21</v>
      </c>
    </row>
    <row r="34" spans="1:26" s="73" customFormat="1" ht="13.5" customHeight="1">
      <c r="A34" s="54">
        <v>4</v>
      </c>
      <c r="B34" s="15" t="s">
        <v>51</v>
      </c>
      <c r="C34" s="17" t="str">
        <f>'[25]10종경기'!$C$11</f>
        <v>윤서준</v>
      </c>
      <c r="D34" s="18" t="str">
        <f>'[25]10종경기'!$E$11</f>
        <v>대전체육고</v>
      </c>
      <c r="E34" s="19" t="str">
        <f>'[25]10종경기'!$F$11</f>
        <v>6,233점</v>
      </c>
      <c r="F34" s="17" t="str">
        <f>'[25]10종경기'!$C$12</f>
        <v>김우현</v>
      </c>
      <c r="G34" s="18" t="str">
        <f>'[25]10종경기'!$E$12</f>
        <v>경북체육고</v>
      </c>
      <c r="H34" s="19" t="str">
        <f>'[25]10종경기'!$F$12</f>
        <v>5,550점</v>
      </c>
      <c r="I34" s="17" t="str">
        <f>'[25]10종경기'!$C$13</f>
        <v>박경만</v>
      </c>
      <c r="J34" s="18" t="str">
        <f>'[25]10종경기'!$E$13</f>
        <v>충남체육고</v>
      </c>
      <c r="K34" s="19" t="str">
        <f>'[25]10종경기'!$F$13</f>
        <v>4,900점</v>
      </c>
      <c r="L34" s="17" t="str">
        <f>'[25]10종경기'!$C$14</f>
        <v>김태양</v>
      </c>
      <c r="M34" s="18" t="str">
        <f>'[25]10종경기'!$E$14</f>
        <v>동인천고</v>
      </c>
      <c r="N34" s="19" t="str">
        <f>'[25]10종경기'!$F$14</f>
        <v>4,729점</v>
      </c>
      <c r="O34" s="17" t="str">
        <f>'[25]10종경기'!$C$15</f>
        <v>최희태</v>
      </c>
      <c r="P34" s="18" t="str">
        <f>'[25]10종경기'!$E$15</f>
        <v>대전체육고</v>
      </c>
      <c r="Q34" s="19" t="str">
        <f>'[25]10종경기'!$F$15</f>
        <v>4,601점</v>
      </c>
      <c r="R34" s="17" t="str">
        <f>'[25]10종경기'!$C$16</f>
        <v>송진호</v>
      </c>
      <c r="S34" s="18" t="str">
        <f>'[25]10종경기'!$E$16</f>
        <v>경기체육고</v>
      </c>
      <c r="T34" s="19" t="str">
        <f>'[25]10종경기'!$F$16</f>
        <v>4,389점</v>
      </c>
      <c r="U34" s="17" t="str">
        <f>'[25]10종경기'!$C$17</f>
        <v>이효원</v>
      </c>
      <c r="V34" s="18" t="str">
        <f>'[25]10종경기'!$E$17</f>
        <v>경기체육고</v>
      </c>
      <c r="W34" s="19" t="str">
        <f>'[25]10종경기'!$F$17</f>
        <v>4,128점</v>
      </c>
      <c r="X34" s="17" t="str">
        <f>'[25]10종경기'!$C$18</f>
        <v>이민재</v>
      </c>
      <c r="Y34" s="18" t="str">
        <f>'[25]10종경기'!$E$18</f>
        <v>광주체육고</v>
      </c>
      <c r="Z34" s="19" t="str">
        <f>'[25]10종경기'!$F$18</f>
        <v>4,006점</v>
      </c>
    </row>
    <row r="35" spans="1:26" s="73" customFormat="1" ht="13.5" customHeight="1">
      <c r="A35" s="57"/>
      <c r="B35" s="35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s="73" customFormat="1" ht="15.75" customHeight="1">
      <c r="A36" s="57"/>
      <c r="B36" s="11" t="s">
        <v>52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56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s="49" customFormat="1">
      <c r="A38" s="56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view="pageBreakPreview" zoomScale="130" zoomScaleSheetLayoutView="130" workbookViewId="0">
      <selection activeCell="E2" sqref="E2:T2"/>
    </sheetView>
  </sheetViews>
  <sheetFormatPr defaultRowHeight="13.5"/>
  <cols>
    <col min="1" max="1" width="2.33203125" style="56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55"/>
    </row>
    <row r="2" spans="1:26" s="9" customFormat="1" ht="45" customHeight="1" thickBot="1">
      <c r="A2" s="55"/>
      <c r="B2" s="10"/>
      <c r="C2" s="10"/>
      <c r="D2" s="10"/>
      <c r="E2" s="162" t="s">
        <v>57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52" t="s">
        <v>14</v>
      </c>
      <c r="V2" s="52"/>
      <c r="W2" s="52"/>
      <c r="X2" s="52"/>
      <c r="Y2" s="52"/>
      <c r="Z2" s="52"/>
    </row>
    <row r="3" spans="1:26" s="9" customFormat="1" ht="14.25" thickTop="1">
      <c r="A3" s="55"/>
      <c r="B3" s="175" t="s">
        <v>60</v>
      </c>
      <c r="C3" s="175"/>
      <c r="D3" s="10"/>
      <c r="E3" s="10"/>
      <c r="F3" s="164" t="s">
        <v>58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9</v>
      </c>
      <c r="H5" s="4"/>
      <c r="I5" s="2"/>
      <c r="J5" s="3" t="s">
        <v>0</v>
      </c>
      <c r="K5" s="4"/>
      <c r="L5" s="2"/>
      <c r="M5" s="3" t="s">
        <v>10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11</v>
      </c>
      <c r="W5" s="4"/>
      <c r="X5" s="2"/>
      <c r="Y5" s="3" t="s">
        <v>7</v>
      </c>
      <c r="Z5" s="4"/>
    </row>
    <row r="6" spans="1:26" ht="14.25" thickBot="1">
      <c r="B6" s="6" t="s">
        <v>15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5" t="s">
        <v>4</v>
      </c>
    </row>
    <row r="7" spans="1:26" s="73" customFormat="1" ht="13.5" customHeight="1" thickTop="1">
      <c r="A7" s="165">
        <v>2</v>
      </c>
      <c r="B7" s="12" t="s">
        <v>12</v>
      </c>
      <c r="C7" s="25" t="str">
        <f>[26]결승기록지!$C$11</f>
        <v>김다은</v>
      </c>
      <c r="D7" s="26" t="str">
        <f>[26]결승기록지!$E$11</f>
        <v>가평고</v>
      </c>
      <c r="E7" s="27" t="str">
        <f>[26]결승기록지!$F$11</f>
        <v>12.64</v>
      </c>
      <c r="F7" s="25" t="str">
        <f>[26]결승기록지!$C$12</f>
        <v>조수진</v>
      </c>
      <c r="G7" s="26" t="str">
        <f>[26]결승기록지!$E$12</f>
        <v>울산스포츠과학고</v>
      </c>
      <c r="H7" s="27" t="str">
        <f>[26]결승기록지!$F$12</f>
        <v>12.87</v>
      </c>
      <c r="I7" s="25" t="str">
        <f>[26]결승기록지!$C$13</f>
        <v>전하영</v>
      </c>
      <c r="J7" s="26" t="str">
        <f>[26]결승기록지!$E$13</f>
        <v>가평고</v>
      </c>
      <c r="K7" s="84" t="str">
        <f>[26]결승기록지!$F$12</f>
        <v>12.87</v>
      </c>
      <c r="L7" s="25" t="str">
        <f>[26]결승기록지!$C$14</f>
        <v>이채현</v>
      </c>
      <c r="M7" s="26" t="str">
        <f>[26]결승기록지!$E$14</f>
        <v>경기체육고</v>
      </c>
      <c r="N7" s="84" t="str">
        <f>[26]결승기록지!$F$14</f>
        <v>12.96</v>
      </c>
      <c r="O7" s="25" t="str">
        <f>[26]결승기록지!$C$15</f>
        <v>김서윤</v>
      </c>
      <c r="P7" s="26" t="str">
        <f>[26]결승기록지!$E$15</f>
        <v>경남체육고</v>
      </c>
      <c r="Q7" s="27" t="str">
        <f>[26]결승기록지!$F$15</f>
        <v>12.99</v>
      </c>
      <c r="R7" s="25" t="str">
        <f>[26]결승기록지!$C$16</f>
        <v>허성민</v>
      </c>
      <c r="S7" s="26" t="str">
        <f>[26]결승기록지!$E$16</f>
        <v>대구체육고</v>
      </c>
      <c r="T7" s="27" t="str">
        <f>[26]결승기록지!$F$16</f>
        <v>13.13</v>
      </c>
      <c r="U7" s="25" t="str">
        <f>[26]결승기록지!$C$17</f>
        <v>김솔기</v>
      </c>
      <c r="V7" s="26" t="str">
        <f>[26]결승기록지!$E$17</f>
        <v>인천체육고</v>
      </c>
      <c r="W7" s="27" t="str">
        <f>[26]결승기록지!$F$17</f>
        <v>13.18</v>
      </c>
      <c r="X7" s="25" t="str">
        <f>[26]결승기록지!$C$18</f>
        <v>김지원</v>
      </c>
      <c r="Y7" s="26" t="str">
        <f>[26]결승기록지!$E$18</f>
        <v>인일여자고</v>
      </c>
      <c r="Z7" s="27" t="str">
        <f>[26]결승기록지!$F$18</f>
        <v>13.44</v>
      </c>
    </row>
    <row r="8" spans="1:26" s="73" customFormat="1" ht="13.5" customHeight="1">
      <c r="A8" s="165"/>
      <c r="B8" s="13" t="s">
        <v>16</v>
      </c>
      <c r="C8" s="39"/>
      <c r="D8" s="40" t="str">
        <f>[26]결승기록지!$G$8</f>
        <v>-2.6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1"/>
    </row>
    <row r="9" spans="1:26" s="73" customFormat="1" ht="13.5" customHeight="1">
      <c r="A9" s="165">
        <v>3</v>
      </c>
      <c r="B9" s="14" t="s">
        <v>18</v>
      </c>
      <c r="C9" s="36" t="str">
        <f>[27]결승기록지!$C$11</f>
        <v>박다윤</v>
      </c>
      <c r="D9" s="53" t="str">
        <f>[27]결승기록지!$E$11</f>
        <v>인천체육고</v>
      </c>
      <c r="E9" s="37">
        <f>[27]결승기록지!$F$11</f>
        <v>25.49</v>
      </c>
      <c r="F9" s="36" t="str">
        <f>[27]결승기록지!$C$12</f>
        <v>김다은</v>
      </c>
      <c r="G9" s="53" t="str">
        <f>[27]결승기록지!$E$12</f>
        <v>가평고</v>
      </c>
      <c r="H9" s="37" t="str">
        <f>[27]결승기록지!$F$12</f>
        <v>25.64</v>
      </c>
      <c r="I9" s="36" t="str">
        <f>[27]결승기록지!$C$13</f>
        <v>김서윤</v>
      </c>
      <c r="J9" s="53" t="str">
        <f>[27]결승기록지!$E$13</f>
        <v>경남체육고</v>
      </c>
      <c r="K9" s="37" t="str">
        <f>[27]결승기록지!$F$13</f>
        <v>25.65</v>
      </c>
      <c r="L9" s="36" t="str">
        <f>[27]결승기록지!$C$14</f>
        <v>안영훈</v>
      </c>
      <c r="M9" s="37" t="str">
        <f>[27]결승기록지!$E$14</f>
        <v>용남고</v>
      </c>
      <c r="N9" s="38" t="str">
        <f>[27]결승기록지!$F$14</f>
        <v>26.02</v>
      </c>
      <c r="O9" s="36" t="str">
        <f>[27]결승기록지!$C$15</f>
        <v>김소은</v>
      </c>
      <c r="P9" s="37" t="str">
        <f>[27]결승기록지!$E$15</f>
        <v>가평고</v>
      </c>
      <c r="Q9" s="38" t="str">
        <f>[27]결승기록지!$F$15</f>
        <v>26.21</v>
      </c>
      <c r="R9" s="36" t="str">
        <f>[27]결승기록지!$C$16</f>
        <v>신가영</v>
      </c>
      <c r="S9" s="37" t="str">
        <f>[27]결승기록지!$E$16</f>
        <v>경북체육고</v>
      </c>
      <c r="T9" s="38" t="str">
        <f>[27]결승기록지!$F$16</f>
        <v>26.42</v>
      </c>
      <c r="U9" s="36" t="str">
        <f>[27]결승기록지!$C$17</f>
        <v>신현진</v>
      </c>
      <c r="V9" s="37" t="str">
        <f>[27]결승기록지!$E$17</f>
        <v>인일여자고</v>
      </c>
      <c r="W9" s="38" t="str">
        <f>[27]결승기록지!$F$17</f>
        <v>26.46</v>
      </c>
      <c r="X9" s="36" t="str">
        <f>[27]결승기록지!$C$18</f>
        <v>전하영</v>
      </c>
      <c r="Y9" s="37" t="str">
        <f>[27]결승기록지!$E$18</f>
        <v>가평고</v>
      </c>
      <c r="Z9" s="38" t="str">
        <f>[27]결승기록지!$F$18</f>
        <v>26.83</v>
      </c>
    </row>
    <row r="10" spans="1:26" s="73" customFormat="1" ht="13.5" customHeight="1">
      <c r="A10" s="165"/>
      <c r="B10" s="13" t="s">
        <v>16</v>
      </c>
      <c r="C10" s="39"/>
      <c r="D10" s="40" t="str">
        <f>[27]결승기록지!$G$8</f>
        <v>-1.4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1"/>
    </row>
    <row r="11" spans="1:26" s="73" customFormat="1" ht="13.5" customHeight="1">
      <c r="A11" s="54">
        <v>1</v>
      </c>
      <c r="B11" s="15" t="s">
        <v>39</v>
      </c>
      <c r="C11" s="29" t="str">
        <f>[28]결승기록지!$C$11</f>
        <v>박다윤</v>
      </c>
      <c r="D11" s="30" t="str">
        <f>[28]결승기록지!$E$11</f>
        <v>인천체육고</v>
      </c>
      <c r="E11" s="31" t="str">
        <f>[28]결승기록지!$F$11</f>
        <v>56.82</v>
      </c>
      <c r="F11" s="29" t="str">
        <f>[28]결승기록지!$C$12</f>
        <v>장세빈</v>
      </c>
      <c r="G11" s="30" t="str">
        <f>[28]결승기록지!$E$12</f>
        <v>전남체육고</v>
      </c>
      <c r="H11" s="31" t="str">
        <f>[28]결승기록지!$F$12</f>
        <v>59.01</v>
      </c>
      <c r="I11" s="29" t="str">
        <f>[28]결승기록지!$C$13</f>
        <v>이지민</v>
      </c>
      <c r="J11" s="30" t="str">
        <f>[28]결승기록지!$E$13</f>
        <v>경기체육고</v>
      </c>
      <c r="K11" s="31" t="str">
        <f>[28]결승기록지!$F$13</f>
        <v>59.53</v>
      </c>
      <c r="L11" s="29" t="str">
        <f>[28]결승기록지!$C$14</f>
        <v>김유진</v>
      </c>
      <c r="M11" s="30" t="str">
        <f>[28]결승기록지!$E$14</f>
        <v>서울체육고</v>
      </c>
      <c r="N11" s="31" t="str">
        <f>[28]결승기록지!$F$14</f>
        <v>1:01.09</v>
      </c>
      <c r="O11" s="29" t="str">
        <f>[28]결승기록지!$C$15</f>
        <v>양민경</v>
      </c>
      <c r="P11" s="30" t="str">
        <f>[28]결승기록지!$E$15</f>
        <v>대전체육고</v>
      </c>
      <c r="Q11" s="75" t="str">
        <f>[28]결승기록지!$F$15</f>
        <v>1:02.34</v>
      </c>
      <c r="R11" s="29" t="str">
        <f>[28]결승기록지!$C$16</f>
        <v>오혜원</v>
      </c>
      <c r="S11" s="30" t="str">
        <f>[28]결승기록지!$E$16</f>
        <v>오류고</v>
      </c>
      <c r="T11" s="75" t="str">
        <f>[28]결승기록지!$F$16</f>
        <v>1:04.10</v>
      </c>
      <c r="U11" s="29" t="str">
        <f>[28]결승기록지!$C$17</f>
        <v>이채진</v>
      </c>
      <c r="V11" s="30" t="str">
        <f>[28]결승기록지!$E$17</f>
        <v>경명여자고</v>
      </c>
      <c r="W11" s="75" t="str">
        <f>[28]결승기록지!$F$17</f>
        <v>1:05.85</v>
      </c>
      <c r="X11" s="29" t="str">
        <f>[28]결승기록지!$C$18</f>
        <v>김초은</v>
      </c>
      <c r="Y11" s="30" t="str">
        <f>[28]결승기록지!$E$18</f>
        <v>전북체육고</v>
      </c>
      <c r="Z11" s="75" t="str">
        <f>[28]결승기록지!$F$18</f>
        <v>1:06.30</v>
      </c>
    </row>
    <row r="12" spans="1:26" s="73" customFormat="1" ht="13.5" customHeight="1">
      <c r="A12" s="54">
        <v>4</v>
      </c>
      <c r="B12" s="15" t="s">
        <v>19</v>
      </c>
      <c r="C12" s="29" t="str">
        <f>[29]결승기록지!$C$11</f>
        <v>이명웅</v>
      </c>
      <c r="D12" s="30" t="str">
        <f>[29]결승기록지!$E$11</f>
        <v>천안쌍용고</v>
      </c>
      <c r="E12" s="31" t="str">
        <f>[29]결승기록지!$F$11</f>
        <v>2:18.92</v>
      </c>
      <c r="F12" s="29" t="str">
        <f>[29]결승기록지!$C$12</f>
        <v>오혜원</v>
      </c>
      <c r="G12" s="30" t="str">
        <f>[29]결승기록지!$E$12</f>
        <v>오류고</v>
      </c>
      <c r="H12" s="31" t="str">
        <f>[29]결승기록지!$F$12</f>
        <v>2:19.21</v>
      </c>
      <c r="I12" s="29" t="str">
        <f>[29]결승기록지!$C$13</f>
        <v>정혜린</v>
      </c>
      <c r="J12" s="30" t="str">
        <f>[29]결승기록지!$E$13</f>
        <v>경북체육고</v>
      </c>
      <c r="K12" s="31" t="str">
        <f>[29]결승기록지!$F$13</f>
        <v>2:19.25</v>
      </c>
      <c r="L12" s="29" t="str">
        <f>[29]결승기록지!$C$14</f>
        <v>박해진</v>
      </c>
      <c r="M12" s="30" t="str">
        <f>[29]결승기록지!$E$14</f>
        <v>경북성남여자고</v>
      </c>
      <c r="N12" s="31" t="str">
        <f>[29]결승기록지!$F$14</f>
        <v>2:23.48</v>
      </c>
      <c r="O12" s="29" t="str">
        <f>[29]결승기록지!$C$15</f>
        <v>양경정</v>
      </c>
      <c r="P12" s="30" t="str">
        <f>[29]결승기록지!$E$15</f>
        <v>전곡고</v>
      </c>
      <c r="Q12" s="31" t="str">
        <f>[29]결승기록지!$F$15</f>
        <v>2:26.83</v>
      </c>
      <c r="R12" s="29" t="str">
        <f>[29]결승기록지!$C$16</f>
        <v>이채진</v>
      </c>
      <c r="S12" s="30" t="str">
        <f>[29]결승기록지!$E$16</f>
        <v>경명여자고</v>
      </c>
      <c r="T12" s="31" t="str">
        <f>[29]결승기록지!$F$16</f>
        <v>2:28.34</v>
      </c>
      <c r="U12" s="29" t="str">
        <f>[29]결승기록지!$C$17</f>
        <v>안예원</v>
      </c>
      <c r="V12" s="30" t="str">
        <f>[29]결승기록지!$E$17</f>
        <v>충북체육고</v>
      </c>
      <c r="W12" s="31" t="str">
        <f>[29]결승기록지!$F$17</f>
        <v>2:28.68</v>
      </c>
      <c r="X12" s="29" t="str">
        <f>[29]결승기록지!$C$18</f>
        <v>황예린</v>
      </c>
      <c r="Y12" s="30" t="str">
        <f>[29]결승기록지!$E$18</f>
        <v>서울체육고</v>
      </c>
      <c r="Z12" s="31" t="str">
        <f>[29]결승기록지!$F$18</f>
        <v>2:35.40</v>
      </c>
    </row>
    <row r="13" spans="1:26" s="73" customFormat="1" ht="13.5" customHeight="1">
      <c r="A13" s="74">
        <v>2</v>
      </c>
      <c r="B13" s="15" t="s">
        <v>40</v>
      </c>
      <c r="C13" s="29" t="str">
        <f>[30]결승기록지!$C$11</f>
        <v>박우림</v>
      </c>
      <c r="D13" s="30" t="str">
        <f>[30]결승기록지!$E$11</f>
        <v>속초여자고</v>
      </c>
      <c r="E13" s="75" t="str">
        <f>[30]결승기록지!$F$11</f>
        <v>4:45.35</v>
      </c>
      <c r="F13" s="29" t="str">
        <f>[30]결승기록지!$C$12</f>
        <v>이명웅</v>
      </c>
      <c r="G13" s="30" t="str">
        <f>[30]결승기록지!$E$12</f>
        <v>천안쌍용고</v>
      </c>
      <c r="H13" s="75" t="str">
        <f>[30]결승기록지!$F$12</f>
        <v>4:46.19</v>
      </c>
      <c r="I13" s="29" t="str">
        <f>[30]결승기록지!$C$13</f>
        <v>연유빈</v>
      </c>
      <c r="J13" s="30" t="str">
        <f>[30]결승기록지!$E$13</f>
        <v>경북성남여자고</v>
      </c>
      <c r="K13" s="75" t="str">
        <f>[30]결승기록지!$F$13</f>
        <v>4:47.29</v>
      </c>
      <c r="L13" s="29" t="str">
        <f>[30]결승기록지!$C$14</f>
        <v>지희원</v>
      </c>
      <c r="M13" s="30" t="str">
        <f>[30]결승기록지!$E$14</f>
        <v>서울체육고</v>
      </c>
      <c r="N13" s="75" t="str">
        <f>[30]결승기록지!$F$14</f>
        <v>4:58.56</v>
      </c>
      <c r="O13" s="29" t="str">
        <f>[30]결승기록지!$C$15</f>
        <v>양경정</v>
      </c>
      <c r="P13" s="30" t="str">
        <f>[30]결승기록지!$E$15</f>
        <v>전곡고</v>
      </c>
      <c r="Q13" s="75" t="str">
        <f>[30]결승기록지!$F$15</f>
        <v>5:00.72</v>
      </c>
      <c r="R13" s="29" t="str">
        <f>[30]결승기록지!$C$16</f>
        <v>홍해인</v>
      </c>
      <c r="S13" s="30" t="str">
        <f>[30]결승기록지!$E$16</f>
        <v>천안쌍용고</v>
      </c>
      <c r="T13" s="75" t="str">
        <f>[30]결승기록지!$F$16</f>
        <v>5:01.22</v>
      </c>
      <c r="U13" s="29" t="str">
        <f>[30]결승기록지!$C$17</f>
        <v>박해진</v>
      </c>
      <c r="V13" s="30" t="str">
        <f>[30]결승기록지!$E$17</f>
        <v>경북성남여자고</v>
      </c>
      <c r="W13" s="75" t="str">
        <f>[30]결승기록지!$F$17</f>
        <v>5:03.95</v>
      </c>
      <c r="X13" s="29" t="str">
        <f>[30]결승기록지!$C$18</f>
        <v>박정은</v>
      </c>
      <c r="Y13" s="30" t="str">
        <f>[30]결승기록지!$E$18</f>
        <v>김천한일여자고</v>
      </c>
      <c r="Z13" s="75" t="str">
        <f>[30]결승기록지!$F$18</f>
        <v>5:05.15</v>
      </c>
    </row>
    <row r="14" spans="1:26" s="73" customFormat="1" ht="13.5" customHeight="1">
      <c r="A14" s="54">
        <v>1</v>
      </c>
      <c r="B14" s="15" t="s">
        <v>41</v>
      </c>
      <c r="C14" s="17" t="str">
        <f>[31]결승기록지!$C$11</f>
        <v>신한슬</v>
      </c>
      <c r="D14" s="18" t="str">
        <f>[31]결승기록지!$E$11</f>
        <v>경북체육고</v>
      </c>
      <c r="E14" s="19" t="str">
        <f>[31]결승기록지!$F$11</f>
        <v>17:27.94</v>
      </c>
      <c r="F14" s="17" t="str">
        <f>[31]결승기록지!$C$12</f>
        <v>지희원</v>
      </c>
      <c r="G14" s="18" t="str">
        <f>[31]결승기록지!$E$12</f>
        <v>서울체육고</v>
      </c>
      <c r="H14" s="61" t="str">
        <f>[31]결승기록지!$F$12</f>
        <v>17:49.52</v>
      </c>
      <c r="I14" s="17" t="str">
        <f>[31]결승기록지!$C$13</f>
        <v>연유빈</v>
      </c>
      <c r="J14" s="18" t="str">
        <f>[31]결승기록지!$E$13</f>
        <v>경북성남여자고</v>
      </c>
      <c r="K14" s="61" t="str">
        <f>[31]결승기록지!$F$13</f>
        <v>18:43.08</v>
      </c>
      <c r="L14" s="17" t="str">
        <f>[31]결승기록지!$C$14</f>
        <v>이규림</v>
      </c>
      <c r="M14" s="18" t="str">
        <f>[31]결승기록지!$E$14</f>
        <v>광주체육고</v>
      </c>
      <c r="N14" s="61" t="str">
        <f>[31]결승기록지!$F$14</f>
        <v>18:57.02</v>
      </c>
      <c r="O14" s="17" t="str">
        <f>[31]결승기록지!$C$15</f>
        <v>박서연</v>
      </c>
      <c r="P14" s="18" t="str">
        <f>[31]결승기록지!$E$15</f>
        <v>경기체육고</v>
      </c>
      <c r="Q14" s="61" t="str">
        <f>[31]결승기록지!$F$15</f>
        <v>19:17.55</v>
      </c>
      <c r="R14" s="17" t="str">
        <f>[31]결승기록지!$C$16</f>
        <v>김윤주</v>
      </c>
      <c r="S14" s="18" t="str">
        <f>[31]결승기록지!$E$16</f>
        <v>경북체육고</v>
      </c>
      <c r="T14" s="61" t="str">
        <f>[31]결승기록지!$F$16</f>
        <v>19:48.35</v>
      </c>
      <c r="U14" s="17"/>
      <c r="V14" s="18"/>
      <c r="W14" s="61"/>
      <c r="X14" s="17"/>
      <c r="Y14" s="18"/>
      <c r="Z14" s="61"/>
    </row>
    <row r="15" spans="1:26" s="73" customFormat="1" ht="13.5" customHeight="1">
      <c r="A15" s="165">
        <v>1</v>
      </c>
      <c r="B15" s="14" t="s">
        <v>53</v>
      </c>
      <c r="C15" s="20" t="str">
        <f>[32]결승기록지!$C$11</f>
        <v>김솔기</v>
      </c>
      <c r="D15" s="21" t="str">
        <f>[32]결승기록지!$E$11</f>
        <v>인천체육고</v>
      </c>
      <c r="E15" s="22" t="str">
        <f>[32]결승기록지!$F$11</f>
        <v>14.84</v>
      </c>
      <c r="F15" s="59" t="str">
        <f>[32]결승기록지!$C$12</f>
        <v>김찬송</v>
      </c>
      <c r="G15" s="60" t="str">
        <f>[32]결승기록지!$E$12</f>
        <v>광주체육고</v>
      </c>
      <c r="H15" s="22" t="str">
        <f>[32]결승기록지!$F$12</f>
        <v>15.15</v>
      </c>
      <c r="I15" s="20" t="str">
        <f>[32]결승기록지!$C$13</f>
        <v>김태연</v>
      </c>
      <c r="J15" s="21" t="str">
        <f>[32]결승기록지!$E$13</f>
        <v>인일여자고</v>
      </c>
      <c r="K15" s="22" t="str">
        <f>[32]결승기록지!$F$13</f>
        <v>15.96</v>
      </c>
      <c r="L15" s="20" t="str">
        <f>[32]결승기록지!$C$14</f>
        <v>이서은</v>
      </c>
      <c r="M15" s="21" t="str">
        <f>[32]결승기록지!$E$14</f>
        <v>용인고</v>
      </c>
      <c r="N15" s="22" t="str">
        <f>[32]결승기록지!$F$14</f>
        <v>16.68</v>
      </c>
      <c r="O15" s="20" t="str">
        <f>[32]결승기록지!$C$15</f>
        <v>김동희</v>
      </c>
      <c r="P15" s="21" t="str">
        <f>[32]결승기록지!$E$15</f>
        <v>신명고</v>
      </c>
      <c r="Q15" s="22" t="str">
        <f>[32]결승기록지!$F$15</f>
        <v>17.51</v>
      </c>
      <c r="R15" s="20" t="str">
        <f>[32]결승기록지!$C$16</f>
        <v>배지민</v>
      </c>
      <c r="S15" s="21" t="str">
        <f>[32]결승기록지!$E$16</f>
        <v>인일여자고</v>
      </c>
      <c r="T15" s="22" t="str">
        <f>[32]결승기록지!$F$16</f>
        <v>18.80</v>
      </c>
      <c r="U15" s="20"/>
      <c r="V15" s="21"/>
      <c r="W15" s="22"/>
      <c r="X15" s="20"/>
      <c r="Y15" s="21"/>
      <c r="Z15" s="22"/>
    </row>
    <row r="16" spans="1:26" s="73" customFormat="1" ht="13.5" customHeight="1">
      <c r="A16" s="165"/>
      <c r="B16" s="13" t="s">
        <v>16</v>
      </c>
      <c r="C16" s="39"/>
      <c r="D16" s="40" t="str">
        <f>[32]결승기록지!$G$8</f>
        <v>-0.1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1"/>
    </row>
    <row r="17" spans="1:26" s="73" customFormat="1" ht="13.5" customHeight="1">
      <c r="A17" s="54">
        <v>3</v>
      </c>
      <c r="B17" s="15" t="s">
        <v>43</v>
      </c>
      <c r="C17" s="17" t="str">
        <f>[33]결승기록지!$C$11</f>
        <v>박연주</v>
      </c>
      <c r="D17" s="18" t="str">
        <f>[33]결승기록지!$E$11</f>
        <v>함양제일고</v>
      </c>
      <c r="E17" s="19" t="str">
        <f>[33]결승기록지!$F$11</f>
        <v>1:04.39</v>
      </c>
      <c r="F17" s="17" t="str">
        <f>[33]결승기록지!$C$12</f>
        <v>김초은</v>
      </c>
      <c r="G17" s="18" t="str">
        <f>[33]결승기록지!$E$12</f>
        <v>전북체육고</v>
      </c>
      <c r="H17" s="19" t="str">
        <f>[33]결승기록지!$F$12</f>
        <v>1:05.11</v>
      </c>
      <c r="I17" s="17" t="str">
        <f>[33]결승기록지!$C$13</f>
        <v>이수영</v>
      </c>
      <c r="J17" s="18" t="str">
        <f>[33]결승기록지!$E$13</f>
        <v>인천체육고</v>
      </c>
      <c r="K17" s="19" t="str">
        <f>[33]결승기록지!$F$13</f>
        <v>1:05.52</v>
      </c>
      <c r="L17" s="17" t="str">
        <f>[33]결승기록지!$C$14</f>
        <v>김태연</v>
      </c>
      <c r="M17" s="18" t="str">
        <f>[33]결승기록지!$E$14</f>
        <v>인일여자고</v>
      </c>
      <c r="N17" s="19" t="str">
        <f>[33]결승기록지!$F$14</f>
        <v>1:06.34</v>
      </c>
      <c r="O17" s="17" t="str">
        <f>[33]결승기록지!$C$15</f>
        <v>양민경</v>
      </c>
      <c r="P17" s="18" t="str">
        <f>[33]결승기록지!$E$15</f>
        <v>대전체육고</v>
      </c>
      <c r="Q17" s="19" t="str">
        <f>[33]결승기록지!$F$15</f>
        <v>1:07.26</v>
      </c>
      <c r="R17" s="17" t="str">
        <f>[33]결승기록지!$C$16</f>
        <v>임지연</v>
      </c>
      <c r="S17" s="18" t="str">
        <f>[33]결승기록지!$E$16</f>
        <v>인일여자고</v>
      </c>
      <c r="T17" s="19" t="str">
        <f>[33]결승기록지!$F$16</f>
        <v>1:09.31</v>
      </c>
      <c r="U17" s="17" t="str">
        <f>[33]결승기록지!$C$17</f>
        <v>이주현</v>
      </c>
      <c r="V17" s="18" t="str">
        <f>[33]결승기록지!$E$17</f>
        <v>소래고</v>
      </c>
      <c r="W17" s="19" t="str">
        <f>[33]결승기록지!$F$17</f>
        <v>1:10.34</v>
      </c>
      <c r="X17" s="17"/>
      <c r="Y17" s="18"/>
      <c r="Z17" s="19"/>
    </row>
    <row r="18" spans="1:26" s="73" customFormat="1" ht="13.5" customHeight="1">
      <c r="A18" s="54">
        <v>4</v>
      </c>
      <c r="B18" s="15" t="s">
        <v>44</v>
      </c>
      <c r="C18" s="29" t="str">
        <f>[34]결승기록지!$C$11</f>
        <v>이규림</v>
      </c>
      <c r="D18" s="30" t="str">
        <f>[34]결승기록지!$E$11</f>
        <v>광주체육고</v>
      </c>
      <c r="E18" s="85" t="str">
        <f>[34]결승기록지!$F$11</f>
        <v>11:45.50</v>
      </c>
      <c r="F18" s="29" t="str">
        <f>[34]결승기록지!$C$12</f>
        <v>박미애</v>
      </c>
      <c r="G18" s="30" t="str">
        <f>[34]결승기록지!$E$12</f>
        <v>인천체육고</v>
      </c>
      <c r="H18" s="85" t="str">
        <f>[34]결승기록지!$F$12</f>
        <v>12:06.56</v>
      </c>
      <c r="I18" s="29" t="str">
        <f>[34]결승기록지!$C$13</f>
        <v>진승연</v>
      </c>
      <c r="J18" s="30" t="str">
        <f>[34]결승기록지!$E$13</f>
        <v>오류고</v>
      </c>
      <c r="K18" s="85" t="str">
        <f>[34]결승기록지!$F$13</f>
        <v>12:25.06</v>
      </c>
      <c r="L18" s="29" t="str">
        <f>[34]결승기록지!$C$14</f>
        <v>박서연</v>
      </c>
      <c r="M18" s="30" t="str">
        <f>[34]결승기록지!$E$14</f>
        <v>경기체육고</v>
      </c>
      <c r="N18" s="85" t="str">
        <f>[34]결승기록지!$F$14</f>
        <v>13:19.12</v>
      </c>
      <c r="O18" s="29"/>
      <c r="P18" s="30"/>
      <c r="Q18" s="85"/>
      <c r="R18" s="29"/>
      <c r="S18" s="30"/>
      <c r="T18" s="85"/>
      <c r="U18" s="29"/>
      <c r="V18" s="30"/>
      <c r="W18" s="85"/>
      <c r="X18" s="29"/>
      <c r="Y18" s="30"/>
      <c r="Z18" s="31"/>
    </row>
    <row r="19" spans="1:26" s="73" customFormat="1" ht="13.5" customHeight="1">
      <c r="A19" s="54">
        <v>2</v>
      </c>
      <c r="B19" s="15" t="s">
        <v>63</v>
      </c>
      <c r="C19" s="17" t="str">
        <f>[35]결승기록지!$C$11</f>
        <v>박나라</v>
      </c>
      <c r="D19" s="18" t="str">
        <f>[35]결승기록지!$E$11</f>
        <v>경북체육고</v>
      </c>
      <c r="E19" s="19" t="str">
        <f>[35]결승기록지!$F$11</f>
        <v>24:39.89</v>
      </c>
      <c r="F19" s="17" t="str">
        <f>[35]결승기록지!$C$12</f>
        <v>김예랑</v>
      </c>
      <c r="G19" s="18" t="str">
        <f>[35]결승기록지!$E$12</f>
        <v>경북체육고</v>
      </c>
      <c r="H19" s="19" t="str">
        <f>[35]결승기록지!$F$12</f>
        <v>26:16.03</v>
      </c>
      <c r="I19" s="17" t="str">
        <f>[35]결승기록지!$C$13</f>
        <v>이채원</v>
      </c>
      <c r="J19" s="18" t="str">
        <f>[35]결승기록지!$E$13</f>
        <v>서울체육고</v>
      </c>
      <c r="K19" s="19" t="str">
        <f>[35]결승기록지!$F$13</f>
        <v>26:24.82</v>
      </c>
      <c r="L19" s="17" t="str">
        <f>[35]결승기록지!$C$14</f>
        <v>박진희</v>
      </c>
      <c r="M19" s="18" t="str">
        <f>[35]결승기록지!$E$14</f>
        <v>충남체육고</v>
      </c>
      <c r="N19" s="19" t="str">
        <f>[35]결승기록지!$F$14</f>
        <v>27:26.56</v>
      </c>
      <c r="O19" s="17" t="str">
        <f>[35]결승기록지!$C$15</f>
        <v>유정민</v>
      </c>
      <c r="P19" s="18" t="str">
        <f>[35]결승기록지!$E$15</f>
        <v>부산체육고</v>
      </c>
      <c r="Q19" s="19" t="str">
        <f>[35]결승기록지!$F$15</f>
        <v>29:12.23</v>
      </c>
      <c r="R19" s="17" t="str">
        <f>[35]결승기록지!$C$16</f>
        <v>이윤서</v>
      </c>
      <c r="S19" s="18" t="str">
        <f>[35]결승기록지!$E$16</f>
        <v>김포제일공업고</v>
      </c>
      <c r="T19" s="19" t="str">
        <f>[35]결승기록지!$F$16</f>
        <v>29:58.73</v>
      </c>
      <c r="U19" s="17" t="str">
        <f>[35]결승기록지!$C$17</f>
        <v>박소희</v>
      </c>
      <c r="V19" s="18" t="str">
        <f>[35]결승기록지!$E$17</f>
        <v>전남체육고</v>
      </c>
      <c r="W19" s="19" t="str">
        <f>[35]결승기록지!$F$17</f>
        <v>30:05.29</v>
      </c>
      <c r="X19" s="17" t="str">
        <f>[35]결승기록지!$C$18</f>
        <v>정진희</v>
      </c>
      <c r="Y19" s="18" t="str">
        <f>[35]결승기록지!$E$18</f>
        <v>광주체육고</v>
      </c>
      <c r="Z19" s="19" t="str">
        <f>[35]결승기록지!$F$18</f>
        <v>31:17.01</v>
      </c>
    </row>
    <row r="20" spans="1:26" s="47" customFormat="1" ht="13.5" customHeight="1">
      <c r="A20" s="165">
        <v>4</v>
      </c>
      <c r="B20" s="14" t="s">
        <v>23</v>
      </c>
      <c r="C20" s="20"/>
      <c r="D20" s="21" t="str">
        <f>[36]결승기록지!$E$11</f>
        <v>경기체육고</v>
      </c>
      <c r="E20" s="22" t="str">
        <f>[36]결승기록지!$F$11</f>
        <v>49.89</v>
      </c>
      <c r="F20" s="20"/>
      <c r="G20" s="21" t="str">
        <f>[36]결승기록지!$E$12</f>
        <v>가평고</v>
      </c>
      <c r="H20" s="22" t="str">
        <f>[36]결승기록지!$F$12</f>
        <v>50.12</v>
      </c>
      <c r="I20" s="20"/>
      <c r="J20" s="21" t="str">
        <f>[36]결승기록지!$E$13</f>
        <v>전남체육고</v>
      </c>
      <c r="K20" s="22" t="str">
        <f>[36]결승기록지!$F$13</f>
        <v>50.17</v>
      </c>
      <c r="L20" s="20"/>
      <c r="M20" s="21" t="str">
        <f>[36]결승기록지!$E$14</f>
        <v>서울체육고</v>
      </c>
      <c r="N20" s="22" t="str">
        <f>[36]결승기록지!$F$14</f>
        <v>51.45</v>
      </c>
      <c r="O20" s="20"/>
      <c r="P20" s="21" t="str">
        <f>[36]결승기록지!$E$15</f>
        <v>소래고</v>
      </c>
      <c r="Q20" s="22" t="str">
        <f>[36]결승기록지!$F$15</f>
        <v>53.29</v>
      </c>
      <c r="R20" s="20"/>
      <c r="S20" s="21"/>
      <c r="T20" s="22"/>
      <c r="U20" s="20"/>
      <c r="V20" s="21"/>
      <c r="W20" s="22"/>
      <c r="X20" s="20"/>
      <c r="Y20" s="21"/>
      <c r="Z20" s="22"/>
    </row>
    <row r="21" spans="1:26" s="47" customFormat="1" ht="13.5" customHeight="1">
      <c r="A21" s="165"/>
      <c r="B21" s="13"/>
      <c r="C21" s="177" t="str">
        <f>[36]결승기록지!$C$11</f>
        <v>이은총 이지민 김민경 이채현</v>
      </c>
      <c r="D21" s="178"/>
      <c r="E21" s="179"/>
      <c r="F21" s="167" t="str">
        <f>[36]결승기록지!$C$12</f>
        <v>서여원 김소은 전하영 김다은</v>
      </c>
      <c r="G21" s="168"/>
      <c r="H21" s="169"/>
      <c r="I21" s="167" t="str">
        <f>[36]결승기록지!$C$13</f>
        <v>임민경 송수하 조영미 장세빈</v>
      </c>
      <c r="J21" s="168"/>
      <c r="K21" s="169"/>
      <c r="L21" s="167" t="str">
        <f>[36]결승기록지!$C$14</f>
        <v>한성은 강수연 박수영 김유진</v>
      </c>
      <c r="M21" s="168"/>
      <c r="N21" s="169"/>
      <c r="O21" s="167" t="str">
        <f>[36]결승기록지!$C$15</f>
        <v>황예지 모상희 김민지 이주현</v>
      </c>
      <c r="P21" s="168"/>
      <c r="Q21" s="169"/>
      <c r="R21" s="167"/>
      <c r="S21" s="168"/>
      <c r="T21" s="169"/>
      <c r="U21" s="167"/>
      <c r="V21" s="168"/>
      <c r="W21" s="169"/>
      <c r="X21" s="167"/>
      <c r="Y21" s="168"/>
      <c r="Z21" s="169"/>
    </row>
    <row r="22" spans="1:26" s="73" customFormat="1" ht="13.5" customHeight="1">
      <c r="A22" s="165">
        <v>5</v>
      </c>
      <c r="B22" s="14" t="s">
        <v>45</v>
      </c>
      <c r="C22" s="20"/>
      <c r="D22" s="21" t="str">
        <f>[37]결승기록지!$E$11</f>
        <v>전남체육고</v>
      </c>
      <c r="E22" s="22" t="str">
        <f>[37]결승기록지!$F$11</f>
        <v>4:02.02</v>
      </c>
      <c r="F22" s="20"/>
      <c r="G22" s="21" t="str">
        <f>[37]결승기록지!$E$12</f>
        <v>용남고</v>
      </c>
      <c r="H22" s="22" t="str">
        <f>[37]결승기록지!$F$12</f>
        <v>4:02.69</v>
      </c>
      <c r="I22" s="20"/>
      <c r="J22" s="21" t="str">
        <f>[37]결승기록지!$E$13</f>
        <v>인일여자고</v>
      </c>
      <c r="K22" s="22" t="str">
        <f>[37]결승기록지!$F$13</f>
        <v>4:08.44</v>
      </c>
      <c r="L22" s="20"/>
      <c r="M22" s="21" t="str">
        <f>[37]결승기록지!$E$14</f>
        <v>오류고</v>
      </c>
      <c r="N22" s="22" t="str">
        <f>[37]결승기록지!$F$14</f>
        <v>4:18.27</v>
      </c>
      <c r="O22" s="20"/>
      <c r="P22" s="21" t="str">
        <f>[37]결승기록지!$E$15</f>
        <v>광주체육고</v>
      </c>
      <c r="Q22" s="22" t="str">
        <f>[37]결승기록지!$F$15</f>
        <v>4:22.09</v>
      </c>
      <c r="R22" s="20"/>
      <c r="S22" s="21" t="str">
        <f>[37]결승기록지!$E$16</f>
        <v>소래고</v>
      </c>
      <c r="T22" s="22" t="str">
        <f>[37]결승기록지!$F$16</f>
        <v>4:26.94</v>
      </c>
      <c r="U22" s="20"/>
      <c r="V22" s="21"/>
      <c r="W22" s="22"/>
      <c r="X22" s="20"/>
      <c r="Y22" s="21"/>
      <c r="Z22" s="22"/>
    </row>
    <row r="23" spans="1:26" s="73" customFormat="1" ht="13.5" customHeight="1">
      <c r="A23" s="165"/>
      <c r="B23" s="13"/>
      <c r="C23" s="167" t="str">
        <f>[37]결승기록지!$C$11</f>
        <v>임민경 송수하 조영미 장세빈</v>
      </c>
      <c r="D23" s="168"/>
      <c r="E23" s="169"/>
      <c r="F23" s="167" t="str">
        <f>[37]결승기록지!$C$12</f>
        <v>홍진주 양예빈 안영훈 이아라</v>
      </c>
      <c r="G23" s="168"/>
      <c r="H23" s="169"/>
      <c r="I23" s="167" t="str">
        <f>[37]결승기록지!$C$13</f>
        <v>김태연 김희윤 김수연 신현진</v>
      </c>
      <c r="J23" s="168"/>
      <c r="K23" s="169"/>
      <c r="L23" s="167" t="str">
        <f>[37]결승기록지!$C$14</f>
        <v>김휘경 이예은 진승연 오혜원</v>
      </c>
      <c r="M23" s="168"/>
      <c r="N23" s="169"/>
      <c r="O23" s="167" t="str">
        <f>[37]결승기록지!$C$15</f>
        <v>이정은 김찬송 강하은 박강빈</v>
      </c>
      <c r="P23" s="168"/>
      <c r="Q23" s="169"/>
      <c r="R23" s="167" t="str">
        <f>[37]결승기록지!$C$16</f>
        <v>이주현 황예지 김민지 모상희</v>
      </c>
      <c r="S23" s="168"/>
      <c r="T23" s="169"/>
      <c r="U23" s="167"/>
      <c r="V23" s="168"/>
      <c r="W23" s="169"/>
      <c r="X23" s="167"/>
      <c r="Y23" s="168"/>
      <c r="Z23" s="169"/>
    </row>
    <row r="24" spans="1:26" s="73" customFormat="1" ht="13.5" customHeight="1">
      <c r="A24" s="86">
        <v>5</v>
      </c>
      <c r="B24" s="14" t="s">
        <v>20</v>
      </c>
      <c r="C24" s="36" t="str">
        <f>[38]높이!$C$11</f>
        <v>이승민</v>
      </c>
      <c r="D24" s="37" t="str">
        <f>[38]높이!$E$11</f>
        <v>경기체육고</v>
      </c>
      <c r="E24" s="38" t="str">
        <f>[38]높이!$F$11</f>
        <v>1.70</v>
      </c>
      <c r="F24" s="36" t="str">
        <f>[38]높이!$C$12</f>
        <v>김주현</v>
      </c>
      <c r="G24" s="37" t="str">
        <f>[38]높이!$E$12</f>
        <v>포항두호고</v>
      </c>
      <c r="H24" s="38" t="str">
        <f>[38]높이!$F$12</f>
        <v>1.60</v>
      </c>
      <c r="I24" s="36" t="str">
        <f>[38]높이!$C$13</f>
        <v>강서현</v>
      </c>
      <c r="J24" s="37" t="str">
        <f>[38]높이!$E$13</f>
        <v>충남체육고</v>
      </c>
      <c r="K24" s="38" t="str">
        <f>[38]높이!$F$13</f>
        <v>1.60</v>
      </c>
      <c r="L24" s="36" t="str">
        <f>[38]높이!$C$14</f>
        <v>김지연</v>
      </c>
      <c r="M24" s="37" t="str">
        <f>[38]높이!$E$14</f>
        <v>대전신일여자고</v>
      </c>
      <c r="N24" s="71" t="str">
        <f>[38]높이!$F$14</f>
        <v>1.55</v>
      </c>
      <c r="O24" s="36" t="str">
        <f>[38]높이!$C$15</f>
        <v>구다연</v>
      </c>
      <c r="P24" s="37" t="str">
        <f>[38]높이!$E$15</f>
        <v>서울체육고</v>
      </c>
      <c r="Q24" s="38" t="str">
        <f>[38]높이!$F$15</f>
        <v>1.55</v>
      </c>
      <c r="R24" s="36"/>
      <c r="S24" s="37"/>
      <c r="T24" s="38"/>
      <c r="U24" s="36"/>
      <c r="V24" s="37"/>
      <c r="W24" s="38"/>
      <c r="X24" s="36"/>
      <c r="Y24" s="37"/>
      <c r="Z24" s="38"/>
    </row>
    <row r="25" spans="1:26" s="73" customFormat="1" ht="13.5" customHeight="1">
      <c r="A25" s="54">
        <v>1</v>
      </c>
      <c r="B25" s="15" t="s">
        <v>46</v>
      </c>
      <c r="C25" s="29" t="str">
        <f>[38]장대!$C$11</f>
        <v>이지민</v>
      </c>
      <c r="D25" s="30" t="str">
        <f>[38]장대!$E$11</f>
        <v>울산스포츠과학고</v>
      </c>
      <c r="E25" s="63" t="str">
        <f>[38]장대!$F$11</f>
        <v>2.60</v>
      </c>
      <c r="F25" s="29" t="str">
        <f>[38]장대!$C$12</f>
        <v>고민지</v>
      </c>
      <c r="G25" s="30" t="str">
        <f>[38]장대!$E$12</f>
        <v>동광고</v>
      </c>
      <c r="H25" s="63" t="str">
        <f>[38]장대!$F$12</f>
        <v>2.60</v>
      </c>
      <c r="I25" s="29" t="str">
        <f>[38]장대!$C$13</f>
        <v>이주연</v>
      </c>
      <c r="J25" s="30" t="str">
        <f>[38]장대!$E$13</f>
        <v>예천여자고</v>
      </c>
      <c r="K25" s="63" t="str">
        <f>[38]장대!$F$13</f>
        <v>2.40</v>
      </c>
      <c r="L25" s="29" t="str">
        <f>[38]장대!$C$14</f>
        <v>김유빈</v>
      </c>
      <c r="M25" s="30" t="str">
        <f>[38]장대!$E$14</f>
        <v>대전신일여자고</v>
      </c>
      <c r="N25" s="63" t="str">
        <f>[38]장대!$F$14</f>
        <v>2.40</v>
      </c>
      <c r="O25" s="29"/>
      <c r="P25" s="30"/>
      <c r="Q25" s="63"/>
      <c r="R25" s="29"/>
      <c r="S25" s="30"/>
      <c r="T25" s="31"/>
      <c r="U25" s="29"/>
      <c r="V25" s="30"/>
      <c r="W25" s="31"/>
      <c r="X25" s="29"/>
      <c r="Y25" s="30"/>
      <c r="Z25" s="31"/>
    </row>
    <row r="26" spans="1:26" s="73" customFormat="1" ht="13.5" customHeight="1">
      <c r="A26" s="165">
        <v>2</v>
      </c>
      <c r="B26" s="14" t="s">
        <v>21</v>
      </c>
      <c r="C26" s="36" t="str">
        <f>[38]멀리!$C$11</f>
        <v>김아영</v>
      </c>
      <c r="D26" s="37" t="str">
        <f>[38]멀리!$E$11</f>
        <v>충현고</v>
      </c>
      <c r="E26" s="38" t="str">
        <f>[38]멀리!$F$11</f>
        <v>5.43</v>
      </c>
      <c r="F26" s="36" t="str">
        <f>[38]멀리!$C$12</f>
        <v>신서연</v>
      </c>
      <c r="G26" s="37" t="str">
        <f>[38]멀리!$E$12</f>
        <v>용인고</v>
      </c>
      <c r="H26" s="38" t="str">
        <f>[38]멀리!$F$12</f>
        <v>5.39</v>
      </c>
      <c r="I26" s="36" t="str">
        <f>[38]멀리!$C$13</f>
        <v>이하얀</v>
      </c>
      <c r="J26" s="37" t="str">
        <f>[38]멀리!$E$13</f>
        <v>경북체육고</v>
      </c>
      <c r="K26" s="38" t="str">
        <f>[38]멀리!$F$13</f>
        <v>5.34</v>
      </c>
      <c r="L26" s="36" t="str">
        <f>[38]멀리!$C$14</f>
        <v>김소은</v>
      </c>
      <c r="M26" s="37" t="str">
        <f>[38]멀리!$E$14</f>
        <v>가평고</v>
      </c>
      <c r="N26" s="38" t="str">
        <f>[38]멀리!$F$14</f>
        <v>5.28</v>
      </c>
      <c r="O26" s="36" t="str">
        <f>[38]멀리!$C$15</f>
        <v>김민지</v>
      </c>
      <c r="P26" s="37" t="str">
        <f>[38]멀리!$E$15</f>
        <v>소래고</v>
      </c>
      <c r="Q26" s="38" t="str">
        <f>[38]멀리!$F$15</f>
        <v>5.27</v>
      </c>
      <c r="R26" s="36" t="str">
        <f>[38]멀리!$C$16</f>
        <v>한이슬</v>
      </c>
      <c r="S26" s="37" t="str">
        <f>[38]멀리!$E$16</f>
        <v>충남체육고</v>
      </c>
      <c r="T26" s="38" t="str">
        <f>[38]멀리!$F$16</f>
        <v>5.16</v>
      </c>
      <c r="U26" s="36" t="str">
        <f>[38]멀리!$C$17</f>
        <v>추효린</v>
      </c>
      <c r="V26" s="37" t="str">
        <f>[38]멀리!$E$17</f>
        <v>경기체육고</v>
      </c>
      <c r="W26" s="38" t="str">
        <f>[38]멀리!$F$17</f>
        <v>4.99</v>
      </c>
      <c r="X26" s="36" t="str">
        <f>[38]멀리!$C$18</f>
        <v>윤예진</v>
      </c>
      <c r="Y26" s="37" t="str">
        <f>[38]멀리!$E$18</f>
        <v>함양제일고</v>
      </c>
      <c r="Z26" s="38" t="str">
        <f>[38]멀리!$F$18</f>
        <v>4.99</v>
      </c>
    </row>
    <row r="27" spans="1:26" s="73" customFormat="1" ht="13.5" customHeight="1">
      <c r="A27" s="165"/>
      <c r="B27" s="13" t="s">
        <v>16</v>
      </c>
      <c r="C27" s="39"/>
      <c r="D27" s="40" t="str">
        <f>[38]멀리!$G$11</f>
        <v>0.3</v>
      </c>
      <c r="E27" s="41"/>
      <c r="F27" s="39"/>
      <c r="G27" s="40" t="str">
        <f>[38]멀리!$G$12</f>
        <v>1.1</v>
      </c>
      <c r="H27" s="41"/>
      <c r="I27" s="39"/>
      <c r="J27" s="40" t="str">
        <f>[38]멀리!$G$13</f>
        <v>0.2</v>
      </c>
      <c r="K27" s="41"/>
      <c r="L27" s="39"/>
      <c r="M27" s="40" t="str">
        <f>[38]멀리!$G$14</f>
        <v>0.3</v>
      </c>
      <c r="N27" s="41"/>
      <c r="O27" s="39"/>
      <c r="P27" s="40" t="str">
        <f>[38]멀리!$G$15</f>
        <v>1.0</v>
      </c>
      <c r="Q27" s="41"/>
      <c r="R27" s="39"/>
      <c r="S27" s="40" t="str">
        <f>[38]멀리!$G$16</f>
        <v>0.6</v>
      </c>
      <c r="T27" s="65"/>
      <c r="U27" s="72"/>
      <c r="V27" s="87" t="str">
        <f>[38]멀리!$G$17</f>
        <v>1.1</v>
      </c>
      <c r="W27" s="41"/>
      <c r="X27" s="39"/>
      <c r="Y27" s="40" t="str">
        <f>[38]멀리!$G$18</f>
        <v>0.3</v>
      </c>
      <c r="Z27" s="41"/>
    </row>
    <row r="28" spans="1:26" s="73" customFormat="1" ht="13.5" customHeight="1">
      <c r="A28" s="165">
        <v>4</v>
      </c>
      <c r="B28" s="14" t="s">
        <v>47</v>
      </c>
      <c r="C28" s="20" t="str">
        <f>[38]세단!$C$11</f>
        <v>김아영</v>
      </c>
      <c r="D28" s="21" t="str">
        <f>[38]세단!$E$11</f>
        <v>충현고</v>
      </c>
      <c r="E28" s="22" t="str">
        <f>[38]세단!$F$11</f>
        <v>11.80</v>
      </c>
      <c r="F28" s="20" t="str">
        <f>[38]세단!$C$12</f>
        <v>김민지</v>
      </c>
      <c r="G28" s="21" t="str">
        <f>[38]세단!$E$12</f>
        <v>소래고</v>
      </c>
      <c r="H28" s="22" t="str">
        <f>[38]세단!$F$12</f>
        <v>11.70</v>
      </c>
      <c r="I28" s="20" t="str">
        <f>[38]세단!$C$13</f>
        <v>이하얀</v>
      </c>
      <c r="J28" s="21" t="str">
        <f>[38]세단!$E$13</f>
        <v>경북체육고</v>
      </c>
      <c r="K28" s="22" t="str">
        <f>[38]세단!$F$13</f>
        <v>11.55</v>
      </c>
      <c r="L28" s="20" t="str">
        <f>[38]세단!$C$14</f>
        <v>장성이</v>
      </c>
      <c r="M28" s="21" t="str">
        <f>[38]세단!$E$14</f>
        <v>경북체육고</v>
      </c>
      <c r="N28" s="22" t="str">
        <f>[38]세단!$F$14</f>
        <v>11.19</v>
      </c>
      <c r="O28" s="20" t="str">
        <f>[38]세단!$C$15</f>
        <v>이영은</v>
      </c>
      <c r="P28" s="21" t="str">
        <f>[38]세단!$E$15</f>
        <v>의정부G스포츠클럽_고</v>
      </c>
      <c r="Q28" s="22" t="str">
        <f>[38]세단!$F$15</f>
        <v>11.05</v>
      </c>
      <c r="R28" s="20" t="str">
        <f>[38]세단!$C$16</f>
        <v>이서영</v>
      </c>
      <c r="S28" s="21" t="str">
        <f>[38]세단!$E$16</f>
        <v>충남드론항공고</v>
      </c>
      <c r="T28" s="22" t="str">
        <f>[38]세단!$F$16</f>
        <v>11.05</v>
      </c>
      <c r="U28" s="20" t="str">
        <f>[38]세단!$C$17</f>
        <v>김성아</v>
      </c>
      <c r="V28" s="21" t="str">
        <f>[38]세단!$E$17</f>
        <v>예천여자고</v>
      </c>
      <c r="W28" s="22" t="str">
        <f>[38]세단!$F$17</f>
        <v>10.93</v>
      </c>
      <c r="X28" s="20" t="str">
        <f>[38]세단!$C$18</f>
        <v>이주롱</v>
      </c>
      <c r="Y28" s="21" t="str">
        <f>[38]세단!$E$18</f>
        <v>전북체육고</v>
      </c>
      <c r="Z28" s="22" t="str">
        <f>[38]세단!$F$18</f>
        <v>10.63</v>
      </c>
    </row>
    <row r="29" spans="1:26" s="73" customFormat="1" ht="13.5" customHeight="1">
      <c r="A29" s="165"/>
      <c r="B29" s="13" t="s">
        <v>16</v>
      </c>
      <c r="C29" s="43"/>
      <c r="D29" s="83" t="str">
        <f>[38]세단!$G$11</f>
        <v>-0.0</v>
      </c>
      <c r="E29" s="65"/>
      <c r="F29" s="43"/>
      <c r="G29" s="44" t="str">
        <f>[38]세단!$G$12</f>
        <v>-0.3</v>
      </c>
      <c r="H29" s="65"/>
      <c r="I29" s="43"/>
      <c r="J29" s="44" t="str">
        <f>[38]세단!$G$13</f>
        <v>-1.7</v>
      </c>
      <c r="K29" s="45"/>
      <c r="L29" s="43"/>
      <c r="M29" s="44" t="str">
        <f>[38]세단!$G$14</f>
        <v>0.1</v>
      </c>
      <c r="N29" s="65"/>
      <c r="O29" s="43"/>
      <c r="P29" s="44" t="str">
        <f>[38]세단!$G$15</f>
        <v>1.1</v>
      </c>
      <c r="Q29" s="45"/>
      <c r="R29" s="43"/>
      <c r="S29" s="44" t="str">
        <f>[38]세단!$G$16</f>
        <v>0.2</v>
      </c>
      <c r="T29" s="65"/>
      <c r="U29" s="43"/>
      <c r="V29" s="44" t="str">
        <f>[38]세단!$G$17</f>
        <v>-1.5</v>
      </c>
      <c r="W29" s="65"/>
      <c r="X29" s="43"/>
      <c r="Y29" s="44" t="str">
        <f>[38]세단!$G$18</f>
        <v>-0.9</v>
      </c>
      <c r="Z29" s="45"/>
    </row>
    <row r="30" spans="1:26" s="73" customFormat="1" ht="13.5" customHeight="1">
      <c r="A30" s="54">
        <v>2</v>
      </c>
      <c r="B30" s="15" t="s">
        <v>22</v>
      </c>
      <c r="C30" s="29" t="str">
        <f>[38]포환!$C$11</f>
        <v>최하나</v>
      </c>
      <c r="D30" s="30" t="str">
        <f>[38]포환!$E$11</f>
        <v>이리공업고</v>
      </c>
      <c r="E30" s="31" t="str">
        <f>[38]포환!$F$11</f>
        <v>13.88</v>
      </c>
      <c r="F30" s="29" t="str">
        <f>[38]포환!$C$12</f>
        <v>류서연</v>
      </c>
      <c r="G30" s="30" t="str">
        <f>[38]포환!$E$12</f>
        <v>경기체육고</v>
      </c>
      <c r="H30" s="63" t="str">
        <f>[38]포환!$F$12</f>
        <v>13.73</v>
      </c>
      <c r="I30" s="29" t="str">
        <f>[38]포환!$C$13</f>
        <v>최가은</v>
      </c>
      <c r="J30" s="30" t="str">
        <f>[38]포환!$E$13</f>
        <v>충북체육고</v>
      </c>
      <c r="K30" s="31" t="str">
        <f>[38]포환!$F$13</f>
        <v>12.74</v>
      </c>
      <c r="L30" s="29" t="str">
        <f>[38]포환!$C$14</f>
        <v>홍민지</v>
      </c>
      <c r="M30" s="30" t="str">
        <f>[38]포환!$E$14</f>
        <v>충남체육고</v>
      </c>
      <c r="N30" s="63" t="str">
        <f>[38]포환!$F$14</f>
        <v>11.72</v>
      </c>
      <c r="O30" s="29" t="str">
        <f>[38]포환!$C$15</f>
        <v>오지연</v>
      </c>
      <c r="P30" s="30" t="str">
        <f>[38]포환!$E$15</f>
        <v>경기체육고</v>
      </c>
      <c r="Q30" s="31" t="str">
        <f>[38]포환!$F$15</f>
        <v>11.23</v>
      </c>
      <c r="R30" s="29" t="str">
        <f>[38]포환!$C$16</f>
        <v>최다은</v>
      </c>
      <c r="S30" s="30" t="str">
        <f>[38]포환!$E$16</f>
        <v>경남체육고</v>
      </c>
      <c r="T30" s="63" t="str">
        <f>[38]포환!$F$16</f>
        <v>10.31</v>
      </c>
      <c r="U30" s="29"/>
      <c r="V30" s="30"/>
      <c r="W30" s="31"/>
      <c r="X30" s="29"/>
      <c r="Y30" s="30"/>
      <c r="Z30" s="31"/>
    </row>
    <row r="31" spans="1:26" s="73" customFormat="1" ht="13.5" customHeight="1">
      <c r="A31" s="54">
        <v>4</v>
      </c>
      <c r="B31" s="15" t="s">
        <v>48</v>
      </c>
      <c r="C31" s="29" t="str">
        <f>[38]원반!$C$11</f>
        <v>임채연</v>
      </c>
      <c r="D31" s="30" t="str">
        <f>[38]원반!$E$11</f>
        <v>이리공업고</v>
      </c>
      <c r="E31" s="31" t="str">
        <f>[38]원반!$F$11</f>
        <v>44.96</v>
      </c>
      <c r="F31" s="29" t="str">
        <f>[38]원반!$C$12</f>
        <v>김윤서</v>
      </c>
      <c r="G31" s="30" t="str">
        <f>[38]원반!$E$12</f>
        <v>전북체육고</v>
      </c>
      <c r="H31" s="31" t="str">
        <f>[38]원반!$F$12</f>
        <v>43.98</v>
      </c>
      <c r="I31" s="29" t="str">
        <f>[38]원반!$C$13</f>
        <v>황수빈</v>
      </c>
      <c r="J31" s="30" t="str">
        <f>[38]원반!$E$13</f>
        <v>포항두호고</v>
      </c>
      <c r="K31" s="31" t="str">
        <f>[38]원반!$F$13</f>
        <v>40.21</v>
      </c>
      <c r="L31" s="29" t="str">
        <f>[38]원반!$C$14</f>
        <v>조수민</v>
      </c>
      <c r="M31" s="30" t="str">
        <f>[38]원반!$E$14</f>
        <v>경북체육고</v>
      </c>
      <c r="N31" s="63" t="str">
        <f>[38]원반!$F$14</f>
        <v>40.16</v>
      </c>
      <c r="O31" s="29" t="str">
        <f>[38]원반!$C$15</f>
        <v>박서현</v>
      </c>
      <c r="P31" s="30" t="str">
        <f>[38]원반!$E$15</f>
        <v>경남체육고</v>
      </c>
      <c r="Q31" s="63" t="str">
        <f>[38]원반!$F$15</f>
        <v>38.95</v>
      </c>
      <c r="R31" s="29" t="str">
        <f>[38]원반!$C$16</f>
        <v>곽시현</v>
      </c>
      <c r="S31" s="30" t="str">
        <f>[38]원반!$E$16</f>
        <v>경기체육고</v>
      </c>
      <c r="T31" s="31" t="str">
        <f>[38]원반!$F$16</f>
        <v>35.53</v>
      </c>
      <c r="U31" s="29" t="str">
        <f>[38]원반!$C$17</f>
        <v>용수진</v>
      </c>
      <c r="V31" s="30" t="str">
        <f>[38]원반!$E$17</f>
        <v>경기체육고</v>
      </c>
      <c r="W31" s="31" t="str">
        <f>[38]원반!$F$17</f>
        <v>34.39</v>
      </c>
      <c r="X31" s="29" t="str">
        <f>[38]원반!$C$18</f>
        <v>김태희</v>
      </c>
      <c r="Y31" s="30" t="str">
        <f>[38]원반!$E$18</f>
        <v>전남체육고</v>
      </c>
      <c r="Z31" s="31" t="str">
        <f>[38]원반!$F$18</f>
        <v>33.14</v>
      </c>
    </row>
    <row r="32" spans="1:26" s="73" customFormat="1" ht="13.5" customHeight="1">
      <c r="A32" s="54">
        <v>1</v>
      </c>
      <c r="B32" s="15" t="s">
        <v>49</v>
      </c>
      <c r="C32" s="29" t="str">
        <f>[38]해머!$C$11</f>
        <v>김윤서</v>
      </c>
      <c r="D32" s="30" t="str">
        <f>[38]해머!$E$11</f>
        <v>전북체육고</v>
      </c>
      <c r="E32" s="31" t="str">
        <f>[38]해머!$F$11</f>
        <v>48.79</v>
      </c>
      <c r="F32" s="29" t="str">
        <f>[38]해머!$C$12</f>
        <v>이채연</v>
      </c>
      <c r="G32" s="30" t="str">
        <f>[38]해머!$E$12</f>
        <v>전북체육고</v>
      </c>
      <c r="H32" s="31" t="str">
        <f>[38]해머!$F$12</f>
        <v>45.68</v>
      </c>
      <c r="I32" s="29" t="str">
        <f>[38]해머!$C$13</f>
        <v>박하란</v>
      </c>
      <c r="J32" s="30" t="str">
        <f>[38]해머!$E$13</f>
        <v>대전체육고</v>
      </c>
      <c r="K32" s="31" t="str">
        <f>[38]해머!$F$13</f>
        <v>43.11</v>
      </c>
      <c r="L32" s="29" t="str">
        <f>[38]해머!$C$14</f>
        <v>신다운</v>
      </c>
      <c r="M32" s="30" t="str">
        <f>[38]해머!$E$14</f>
        <v>강원체육고</v>
      </c>
      <c r="N32" s="31" t="str">
        <f>[38]해머!$F$14</f>
        <v>38.96</v>
      </c>
      <c r="O32" s="29" t="str">
        <f>[38]해머!$C$15</f>
        <v>천서윤</v>
      </c>
      <c r="P32" s="30" t="str">
        <f>[38]해머!$E$15</f>
        <v>전남체육고</v>
      </c>
      <c r="Q32" s="31" t="str">
        <f>[38]해머!$F$15</f>
        <v>38.49</v>
      </c>
      <c r="R32" s="29" t="str">
        <f>[38]해머!$C$16</f>
        <v>김지민</v>
      </c>
      <c r="S32" s="30" t="str">
        <f>[38]해머!$E$16</f>
        <v>강원체육고</v>
      </c>
      <c r="T32" s="63" t="str">
        <f>[38]해머!$F$16</f>
        <v>32.95</v>
      </c>
      <c r="U32" s="29" t="str">
        <f>[38]해머!$C$17</f>
        <v>박현지</v>
      </c>
      <c r="V32" s="30" t="str">
        <f>[38]해머!$E$17</f>
        <v>부산체육고</v>
      </c>
      <c r="W32" s="63" t="str">
        <f>[38]해머!$F$17</f>
        <v>32.44</v>
      </c>
      <c r="X32" s="29" t="str">
        <f>[38]해머!$C$18</f>
        <v>하지영</v>
      </c>
      <c r="Y32" s="30" t="str">
        <f>[38]해머!$E$18</f>
        <v>광주체육고</v>
      </c>
      <c r="Z32" s="31" t="str">
        <f>[38]해머!$F$18</f>
        <v>32.38</v>
      </c>
    </row>
    <row r="33" spans="1:26" s="73" customFormat="1" ht="13.5" customHeight="1">
      <c r="A33" s="54">
        <v>5</v>
      </c>
      <c r="B33" s="15" t="s">
        <v>50</v>
      </c>
      <c r="C33" s="29" t="str">
        <f>[38]투창!$C$11</f>
        <v>양석주</v>
      </c>
      <c r="D33" s="30" t="str">
        <f>[38]투창!$E$11</f>
        <v>예천여자고</v>
      </c>
      <c r="E33" s="63" t="str">
        <f>[38]투창!$F$11</f>
        <v>47.23</v>
      </c>
      <c r="F33" s="29" t="str">
        <f>[38]투창!$C$12</f>
        <v>이소민</v>
      </c>
      <c r="G33" s="30" t="str">
        <f>[38]투창!$E$12</f>
        <v>강원체육고</v>
      </c>
      <c r="H33" s="31" t="str">
        <f>[38]투창!$F$12</f>
        <v>43.53</v>
      </c>
      <c r="I33" s="29" t="str">
        <f>[38]투창!$C$13</f>
        <v>송채은</v>
      </c>
      <c r="J33" s="30" t="str">
        <f>[38]투창!$E$13</f>
        <v>울산스포츠과학고</v>
      </c>
      <c r="K33" s="31" t="str">
        <f>[38]투창!$F$13</f>
        <v>42.92</v>
      </c>
      <c r="L33" s="29" t="str">
        <f>[38]투창!$C$14</f>
        <v>양아름</v>
      </c>
      <c r="M33" s="30" t="str">
        <f>[38]투창!$E$14</f>
        <v>이리공업고</v>
      </c>
      <c r="N33" s="31" t="str">
        <f>[38]투창!$F$14</f>
        <v>42.56</v>
      </c>
      <c r="O33" s="29" t="str">
        <f>[38]투창!$C$15</f>
        <v>장예영</v>
      </c>
      <c r="P33" s="30" t="str">
        <f>[38]투창!$E$15</f>
        <v>충북체육고</v>
      </c>
      <c r="Q33" s="63" t="str">
        <f>[38]투창!$F$15</f>
        <v>38.48</v>
      </c>
      <c r="R33" s="29" t="str">
        <f>[38]투창!$C$16</f>
        <v>윤예림</v>
      </c>
      <c r="S33" s="30" t="str">
        <f>[38]투창!$E$16</f>
        <v>경기체육고</v>
      </c>
      <c r="T33" s="31" t="str">
        <f>[38]투창!$F$16</f>
        <v>38.44</v>
      </c>
      <c r="U33" s="29" t="str">
        <f>[38]투창!$C$17</f>
        <v>강현진</v>
      </c>
      <c r="V33" s="30" t="str">
        <f>[38]투창!$E$17</f>
        <v>부산체육고</v>
      </c>
      <c r="W33" s="31" t="str">
        <f>[38]투창!$F$17</f>
        <v>37.73</v>
      </c>
      <c r="X33" s="29" t="str">
        <f>[38]투창!$C$18</f>
        <v>김지영</v>
      </c>
      <c r="Y33" s="30" t="str">
        <f>[38]투창!$E$18</f>
        <v>충남체육고</v>
      </c>
      <c r="Z33" s="31" t="str">
        <f>[38]투창!$F$18</f>
        <v>37.52</v>
      </c>
    </row>
    <row r="34" spans="1:26" s="73" customFormat="1" ht="13.5" customHeight="1">
      <c r="A34" s="54">
        <v>2</v>
      </c>
      <c r="B34" s="15" t="s">
        <v>54</v>
      </c>
      <c r="C34" s="29" t="str">
        <f>'[38]7종경기'!$C$11</f>
        <v>김주현</v>
      </c>
      <c r="D34" s="30" t="str">
        <f>'[38]7종경기'!$E$11</f>
        <v>포항두호고</v>
      </c>
      <c r="E34" s="31" t="str">
        <f>'[38]7종경기'!$F$11</f>
        <v>4,260점</v>
      </c>
      <c r="F34" s="29" t="str">
        <f>'[38]7종경기'!$C$12</f>
        <v>이솔주</v>
      </c>
      <c r="G34" s="30" t="str">
        <f>'[38]7종경기'!$E$12</f>
        <v>신명고</v>
      </c>
      <c r="H34" s="31" t="str">
        <f>'[38]7종경기'!$F$12</f>
        <v>3,517점</v>
      </c>
      <c r="I34" s="29" t="str">
        <f>'[38]7종경기'!$C$13</f>
        <v>변수미</v>
      </c>
      <c r="J34" s="30" t="str">
        <f>'[38]7종경기'!$E$13</f>
        <v>경기체육고</v>
      </c>
      <c r="K34" s="31" t="str">
        <f>'[38]7종경기'!$F$13</f>
        <v>3,303점</v>
      </c>
      <c r="L34" s="29" t="str">
        <f>'[38]7종경기'!$C$14</f>
        <v>강현진</v>
      </c>
      <c r="M34" s="30" t="str">
        <f>'[38]7종경기'!$E$14</f>
        <v>부산체육고</v>
      </c>
      <c r="N34" s="31" t="str">
        <f>'[38]7종경기'!$F$14</f>
        <v>2,840점</v>
      </c>
      <c r="O34" s="29" t="str">
        <f>'[38]7종경기'!$C$15</f>
        <v>최지우</v>
      </c>
      <c r="P34" s="30" t="str">
        <f>'[38]7종경기'!$E$15</f>
        <v>충남체육고</v>
      </c>
      <c r="Q34" s="31" t="str">
        <f>'[38]7종경기'!$F$15</f>
        <v>2,770점</v>
      </c>
      <c r="R34" s="29"/>
      <c r="S34" s="30"/>
      <c r="T34" s="31"/>
      <c r="U34" s="29"/>
      <c r="V34" s="30"/>
      <c r="W34" s="31"/>
      <c r="X34" s="29"/>
      <c r="Y34" s="30"/>
      <c r="Z34" s="31"/>
    </row>
    <row r="35" spans="1:26" s="48" customFormat="1" ht="13.5" customHeight="1">
      <c r="A35" s="5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 s="9" customFormat="1" ht="14.25" customHeight="1">
      <c r="A36" s="57"/>
      <c r="B36" s="11" t="s">
        <v>37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4"/>
  <sheetViews>
    <sheetView view="pageBreakPreview" zoomScale="130" zoomScaleSheetLayoutView="130" workbookViewId="0">
      <selection activeCell="E2" sqref="E2:T2"/>
    </sheetView>
  </sheetViews>
  <sheetFormatPr defaultRowHeight="13.5"/>
  <cols>
    <col min="1" max="1" width="2.21875" style="56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2187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2187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2187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2187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2187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2187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2187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2187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2187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2187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2187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2187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2187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2187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2187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2187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2187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2187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2187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2187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2187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2187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2187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2187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2187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2187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2187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2187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2187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2187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2187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2187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2187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2187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2187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2187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2187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2187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2187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2187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2187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2187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2187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2187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2187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2187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2187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2187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2187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2187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2187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2187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2187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2187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2187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2187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2187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2187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2187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2187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2187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2187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2187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2" spans="1:26" s="9" customFormat="1" ht="45" customHeight="1" thickBot="1">
      <c r="A2" s="55"/>
      <c r="B2" s="10"/>
      <c r="C2" s="10"/>
      <c r="D2" s="10"/>
      <c r="E2" s="162" t="s">
        <v>57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52" t="s">
        <v>14</v>
      </c>
      <c r="V2" s="52"/>
      <c r="W2" s="52"/>
      <c r="X2" s="52"/>
      <c r="Y2" s="52"/>
      <c r="Z2" s="52"/>
    </row>
    <row r="3" spans="1:26" s="9" customFormat="1" ht="14.25" thickTop="1">
      <c r="A3" s="55"/>
      <c r="B3" s="161"/>
      <c r="C3" s="161"/>
      <c r="D3" s="10"/>
      <c r="E3" s="10"/>
      <c r="F3" s="164" t="s">
        <v>58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5"/>
      <c r="B4" s="70"/>
      <c r="C4" s="70"/>
      <c r="D4" s="10"/>
      <c r="E4" s="1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10"/>
      <c r="U4" s="10"/>
      <c r="V4" s="10"/>
      <c r="W4" s="10"/>
      <c r="X4" s="10"/>
      <c r="Y4" s="10"/>
      <c r="Z4" s="10"/>
    </row>
    <row r="5" spans="1:26" ht="18" customHeight="1">
      <c r="B5" s="174" t="s">
        <v>55</v>
      </c>
      <c r="C5" s="174"/>
      <c r="D5" s="17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5</v>
      </c>
      <c r="C6" s="2"/>
      <c r="D6" s="3" t="s">
        <v>6</v>
      </c>
      <c r="E6" s="4"/>
      <c r="F6" s="2"/>
      <c r="G6" s="3" t="s">
        <v>9</v>
      </c>
      <c r="H6" s="4"/>
      <c r="I6" s="2"/>
      <c r="J6" s="3" t="s">
        <v>0</v>
      </c>
      <c r="K6" s="4"/>
      <c r="L6" s="2"/>
      <c r="M6" s="3" t="s">
        <v>10</v>
      </c>
      <c r="N6" s="4"/>
      <c r="O6" s="2"/>
      <c r="P6" s="3" t="s">
        <v>1</v>
      </c>
      <c r="Q6" s="4"/>
      <c r="R6" s="2"/>
      <c r="S6" s="3" t="s">
        <v>2</v>
      </c>
      <c r="T6" s="4"/>
      <c r="U6" s="2"/>
      <c r="V6" s="3" t="s">
        <v>11</v>
      </c>
      <c r="W6" s="4"/>
      <c r="X6" s="2"/>
      <c r="Y6" s="3" t="s">
        <v>7</v>
      </c>
      <c r="Z6" s="4"/>
    </row>
    <row r="7" spans="1:26" ht="14.25" thickBot="1">
      <c r="B7" s="6" t="s">
        <v>15</v>
      </c>
      <c r="C7" s="5" t="s">
        <v>3</v>
      </c>
      <c r="D7" s="5" t="s">
        <v>8</v>
      </c>
      <c r="E7" s="5" t="s">
        <v>4</v>
      </c>
      <c r="F7" s="5" t="s">
        <v>3</v>
      </c>
      <c r="G7" s="5" t="s">
        <v>8</v>
      </c>
      <c r="H7" s="5" t="s">
        <v>4</v>
      </c>
      <c r="I7" s="5" t="s">
        <v>3</v>
      </c>
      <c r="J7" s="5" t="s">
        <v>8</v>
      </c>
      <c r="K7" s="5" t="s">
        <v>4</v>
      </c>
      <c r="L7" s="5" t="s">
        <v>3</v>
      </c>
      <c r="M7" s="5" t="s">
        <v>8</v>
      </c>
      <c r="N7" s="5" t="s">
        <v>4</v>
      </c>
      <c r="O7" s="5" t="s">
        <v>3</v>
      </c>
      <c r="P7" s="5" t="s">
        <v>8</v>
      </c>
      <c r="Q7" s="5" t="s">
        <v>4</v>
      </c>
      <c r="R7" s="5" t="s">
        <v>3</v>
      </c>
      <c r="S7" s="5" t="s">
        <v>8</v>
      </c>
      <c r="T7" s="5" t="s">
        <v>4</v>
      </c>
      <c r="U7" s="5" t="s">
        <v>3</v>
      </c>
      <c r="V7" s="5" t="s">
        <v>8</v>
      </c>
      <c r="W7" s="5" t="s">
        <v>4</v>
      </c>
      <c r="X7" s="5" t="s">
        <v>3</v>
      </c>
      <c r="Y7" s="5" t="s">
        <v>8</v>
      </c>
      <c r="Z7" s="5" t="s">
        <v>4</v>
      </c>
    </row>
    <row r="8" spans="1:26" s="48" customFormat="1" ht="13.5" customHeight="1" thickTop="1">
      <c r="A8" s="165">
        <v>1</v>
      </c>
      <c r="B8" s="12" t="s">
        <v>12</v>
      </c>
      <c r="C8" s="25" t="str">
        <f>[39]결승기록지!$C$11</f>
        <v>이지훈</v>
      </c>
      <c r="D8" s="26" t="str">
        <f>[39]결승기록지!$E$11</f>
        <v>경기체육고</v>
      </c>
      <c r="E8" s="27" t="str">
        <f>[39]결승기록지!$F$11</f>
        <v>10.93</v>
      </c>
      <c r="F8" s="89" t="str">
        <f>[39]결승기록지!$C$12</f>
        <v>조민우</v>
      </c>
      <c r="G8" s="26" t="str">
        <f>[39]결승기록지!$E$12</f>
        <v>충북체육고</v>
      </c>
      <c r="H8" s="27" t="str">
        <f>[39]결승기록지!$F$12</f>
        <v>11.10</v>
      </c>
      <c r="I8" s="89" t="str">
        <f>[39]결승기록지!$C$13</f>
        <v>황의찬</v>
      </c>
      <c r="J8" s="26" t="str">
        <f>[39]결승기록지!$E$13</f>
        <v>경남체육고</v>
      </c>
      <c r="K8" s="90" t="str">
        <f>[39]결승기록지!$F$13</f>
        <v>11.26</v>
      </c>
      <c r="L8" s="89" t="str">
        <f>[39]결승기록지!$C$14</f>
        <v>박상우</v>
      </c>
      <c r="M8" s="26" t="str">
        <f>[39]결승기록지!$E$14</f>
        <v>경기체육고</v>
      </c>
      <c r="N8" s="27" t="str">
        <f>[39]결승기록지!$F$14</f>
        <v>11.27</v>
      </c>
      <c r="O8" s="89" t="str">
        <f>[39]결승기록지!$C$15</f>
        <v>고인성</v>
      </c>
      <c r="P8" s="26" t="str">
        <f>[39]결승기록지!$E$15</f>
        <v>대전체육고</v>
      </c>
      <c r="Q8" s="27" t="str">
        <f>[39]결승기록지!$F$15</f>
        <v>11.31</v>
      </c>
      <c r="R8" s="89" t="str">
        <f>[39]결승기록지!$C$16</f>
        <v>이강훈</v>
      </c>
      <c r="S8" s="26" t="str">
        <f>[39]결승기록지!$E$16</f>
        <v>광주체육고</v>
      </c>
      <c r="T8" s="27" t="str">
        <f>[39]결승기록지!$F$16</f>
        <v>11.39</v>
      </c>
      <c r="U8" s="89" t="str">
        <f>[39]결승기록지!$C$17</f>
        <v>김은섭</v>
      </c>
      <c r="V8" s="26" t="str">
        <f>[39]결승기록지!$E$17</f>
        <v>서울체육고</v>
      </c>
      <c r="W8" s="27" t="str">
        <f>[39]결승기록지!$F$17</f>
        <v>11.43</v>
      </c>
      <c r="X8" s="89" t="str">
        <f>[39]결승기록지!$C$18</f>
        <v>석민수</v>
      </c>
      <c r="Y8" s="26" t="str">
        <f>[39]결승기록지!$E$18</f>
        <v>부산체육고</v>
      </c>
      <c r="Z8" s="27" t="str">
        <f>[39]결승기록지!$F$18</f>
        <v>11.46</v>
      </c>
    </row>
    <row r="9" spans="1:26" s="48" customFormat="1" ht="13.5" customHeight="1">
      <c r="A9" s="165"/>
      <c r="B9" s="23" t="s">
        <v>16</v>
      </c>
      <c r="C9" s="107"/>
      <c r="D9" s="91" t="str">
        <f>[39]결승기록지!$G$8</f>
        <v>0.0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9"/>
    </row>
    <row r="10" spans="1:26" s="48" customFormat="1" ht="13.5" customHeight="1">
      <c r="A10" s="54">
        <v>2</v>
      </c>
      <c r="B10" s="15" t="s">
        <v>39</v>
      </c>
      <c r="C10" s="29" t="str">
        <f>[40]결승기록지!$C$11</f>
        <v>배건율</v>
      </c>
      <c r="D10" s="30" t="str">
        <f>[40]결승기록지!$E$11</f>
        <v>전남체육고</v>
      </c>
      <c r="E10" s="31" t="str">
        <f>[40]결승기록지!$F$11</f>
        <v>49.39</v>
      </c>
      <c r="F10" s="92" t="str">
        <f>[40]결승기록지!$C$12</f>
        <v>이수홍</v>
      </c>
      <c r="G10" s="30" t="str">
        <f>[40]결승기록지!$E$12</f>
        <v>광주중앙고</v>
      </c>
      <c r="H10" s="31" t="str">
        <f>[40]결승기록지!$F$12</f>
        <v>49.77</v>
      </c>
      <c r="I10" s="92" t="str">
        <f>[40]결승기록지!$C$13</f>
        <v>김정현</v>
      </c>
      <c r="J10" s="30" t="str">
        <f>[40]결승기록지!$E$13</f>
        <v>대구체육고</v>
      </c>
      <c r="K10" s="31" t="str">
        <f>[40]결승기록지!$F$13</f>
        <v>50.99</v>
      </c>
      <c r="L10" s="92" t="str">
        <f>[40]결승기록지!$C$14</f>
        <v>천우성</v>
      </c>
      <c r="M10" s="30" t="str">
        <f>[40]결승기록지!$E$14</f>
        <v>설악고</v>
      </c>
      <c r="N10" s="31" t="str">
        <f>[40]결승기록지!$F$14</f>
        <v>52.35</v>
      </c>
      <c r="O10" s="92" t="str">
        <f>[40]결승기록지!$C$15</f>
        <v>배상운</v>
      </c>
      <c r="P10" s="30" t="str">
        <f>[40]결승기록지!$E$15</f>
        <v>원곡고</v>
      </c>
      <c r="Q10" s="31" t="str">
        <f>[40]결승기록지!$F$15</f>
        <v>52.87</v>
      </c>
      <c r="R10" s="92" t="str">
        <f>[40]결승기록지!$C$16</f>
        <v>김정윤</v>
      </c>
      <c r="S10" s="30" t="str">
        <f>[40]결승기록지!$E$16</f>
        <v>경남체육고</v>
      </c>
      <c r="T10" s="31" t="str">
        <f>[40]결승기록지!$F$16</f>
        <v>52.93</v>
      </c>
      <c r="U10" s="92"/>
      <c r="V10" s="30"/>
      <c r="W10" s="31"/>
      <c r="X10" s="92"/>
      <c r="Y10" s="30"/>
      <c r="Z10" s="31"/>
    </row>
    <row r="11" spans="1:26" s="48" customFormat="1" ht="13.5" customHeight="1">
      <c r="A11" s="54">
        <v>4</v>
      </c>
      <c r="B11" s="16" t="s">
        <v>19</v>
      </c>
      <c r="C11" s="93" t="str">
        <f>[41]결승기록지!$C$11</f>
        <v>김지환</v>
      </c>
      <c r="D11" s="35" t="str">
        <f>[41]결승기록지!$E$11</f>
        <v>양정고</v>
      </c>
      <c r="E11" s="94" t="str">
        <f>[41]결승기록지!$F$11</f>
        <v>1:58.87</v>
      </c>
      <c r="F11" s="93" t="str">
        <f>[41]결승기록지!$C$12</f>
        <v>한태건</v>
      </c>
      <c r="G11" s="35" t="str">
        <f>[41]결승기록지!$E$12</f>
        <v>경기체육고</v>
      </c>
      <c r="H11" s="94" t="str">
        <f>[41]결승기록지!$F$12</f>
        <v>1:59.96</v>
      </c>
      <c r="I11" s="93" t="str">
        <f>[41]결승기록지!$C$13</f>
        <v>이상윤</v>
      </c>
      <c r="J11" s="35" t="str">
        <f>[41]결승기록지!$E$13</f>
        <v>강원체육고</v>
      </c>
      <c r="K11" s="94" t="str">
        <f>[41]결승기록지!$F$13</f>
        <v>2:02.18</v>
      </c>
      <c r="L11" s="93" t="str">
        <f>[41]결승기록지!$C$14</f>
        <v>김세현</v>
      </c>
      <c r="M11" s="35" t="str">
        <f>[41]결승기록지!$E$14</f>
        <v>은행고</v>
      </c>
      <c r="N11" s="95" t="str">
        <f>[41]결승기록지!$F$14</f>
        <v>2:02.45</v>
      </c>
      <c r="O11" s="93" t="str">
        <f>[41]결승기록지!$C$15</f>
        <v>김석현</v>
      </c>
      <c r="P11" s="35" t="str">
        <f>[41]결승기록지!$E$15</f>
        <v>대구체육고</v>
      </c>
      <c r="Q11" s="94" t="str">
        <f>[41]결승기록지!$F$15</f>
        <v>2:05.51</v>
      </c>
      <c r="R11" s="93" t="str">
        <f>[41]결승기록지!$C$16</f>
        <v>손효상</v>
      </c>
      <c r="S11" s="35" t="str">
        <f>[41]결승기록지!$E$16</f>
        <v>경남체육고</v>
      </c>
      <c r="T11" s="94" t="str">
        <f>[41]결승기록지!$F$16</f>
        <v>2:05.80</v>
      </c>
      <c r="U11" s="93" t="str">
        <f>[41]결승기록지!$C$17</f>
        <v>이준영</v>
      </c>
      <c r="V11" s="35" t="str">
        <f>[41]결승기록지!$E$17</f>
        <v>경복고</v>
      </c>
      <c r="W11" s="94" t="str">
        <f>[41]결승기록지!$F$17</f>
        <v>2:12.59</v>
      </c>
      <c r="X11" s="93" t="str">
        <f>[41]결승기록지!$C$18</f>
        <v>정세원</v>
      </c>
      <c r="Y11" s="35" t="str">
        <f>[41]결승기록지!$E$18</f>
        <v>충북체육고</v>
      </c>
      <c r="Z11" s="94" t="str">
        <f>[41]결승기록지!$F$18</f>
        <v>2:13.20</v>
      </c>
    </row>
    <row r="12" spans="1:26" s="48" customFormat="1" ht="13.5" customHeight="1">
      <c r="A12" s="54">
        <v>5</v>
      </c>
      <c r="B12" s="15" t="s">
        <v>41</v>
      </c>
      <c r="C12" s="29" t="str">
        <f>[42]결승기록지!$C$11</f>
        <v>김은성</v>
      </c>
      <c r="D12" s="30" t="str">
        <f>[42]결승기록지!$E$11</f>
        <v>배문고</v>
      </c>
      <c r="E12" s="75" t="str">
        <f>[42]결승기록지!$F$11</f>
        <v>16:35.79</v>
      </c>
      <c r="F12" s="92" t="str">
        <f>[42]결승기록지!$C$12</f>
        <v>윤형준</v>
      </c>
      <c r="G12" s="30" t="str">
        <f>[42]결승기록지!$E$12</f>
        <v>경북체육고</v>
      </c>
      <c r="H12" s="75" t="str">
        <f>[42]결승기록지!$F$12</f>
        <v>16:40.51</v>
      </c>
      <c r="I12" s="92" t="str">
        <f>[42]결승기록지!$C$13</f>
        <v>김도연</v>
      </c>
      <c r="J12" s="30" t="str">
        <f>[42]결승기록지!$E$13</f>
        <v>전곡고</v>
      </c>
      <c r="K12" s="75" t="str">
        <f>[42]결승기록지!$F$13</f>
        <v>16:41.13</v>
      </c>
      <c r="L12" s="92" t="str">
        <f>[42]결승기록지!$C$14</f>
        <v>김용빈</v>
      </c>
      <c r="M12" s="30" t="str">
        <f>[42]결승기록지!$E$14</f>
        <v>양정고</v>
      </c>
      <c r="N12" s="75" t="str">
        <f>[42]결승기록지!$F$14</f>
        <v>16:42.24</v>
      </c>
      <c r="O12" s="92" t="str">
        <f>[42]결승기록지!$C$15</f>
        <v>이지헌</v>
      </c>
      <c r="P12" s="30" t="str">
        <f>[42]결승기록지!$E$15</f>
        <v>전북체육고</v>
      </c>
      <c r="Q12" s="75" t="str">
        <f>[42]결승기록지!$F$15</f>
        <v>16:51.41</v>
      </c>
      <c r="R12" s="92" t="str">
        <f>[42]결승기록지!$C$16</f>
        <v>박기범</v>
      </c>
      <c r="S12" s="30" t="str">
        <f>[42]결승기록지!$E$16</f>
        <v>인천체육고</v>
      </c>
      <c r="T12" s="75" t="str">
        <f>[42]결승기록지!$F$16</f>
        <v>16:53.47</v>
      </c>
      <c r="U12" s="92" t="str">
        <f>[42]결승기록지!$C$17</f>
        <v>안도현</v>
      </c>
      <c r="V12" s="30" t="str">
        <f>[42]결승기록지!$E$17</f>
        <v>단양고</v>
      </c>
      <c r="W12" s="75" t="str">
        <f>[42]결승기록지!$F$17</f>
        <v>16:55.32</v>
      </c>
      <c r="X12" s="92" t="str">
        <f>[42]결승기록지!$C$18</f>
        <v>윤지수</v>
      </c>
      <c r="Y12" s="30" t="str">
        <f>[42]결승기록지!$E$18</f>
        <v>양정고</v>
      </c>
      <c r="Z12" s="75" t="str">
        <f>[42]결승기록지!$F$18</f>
        <v>16:58.19</v>
      </c>
    </row>
    <row r="13" spans="1:26" s="48" customFormat="1" ht="13.5" customHeight="1">
      <c r="A13" s="165">
        <v>2</v>
      </c>
      <c r="B13" s="14" t="s">
        <v>42</v>
      </c>
      <c r="C13" s="36" t="str">
        <f>[43]결승기록지!$C$11</f>
        <v>정주안</v>
      </c>
      <c r="D13" s="37" t="str">
        <f>[43]결승기록지!$E$11</f>
        <v>경북체육고</v>
      </c>
      <c r="E13" s="38" t="str">
        <f>[43]결승기록지!$F$11</f>
        <v>16.37</v>
      </c>
      <c r="F13" s="76" t="str">
        <f>[43]결승기록지!$C$12</f>
        <v>이승민</v>
      </c>
      <c r="G13" s="37" t="str">
        <f>[43]결승기록지!$E$12</f>
        <v>신명고</v>
      </c>
      <c r="H13" s="38" t="str">
        <f>[43]결승기록지!$F$12</f>
        <v>19.88</v>
      </c>
      <c r="I13" s="76" t="str">
        <f>[43]결승기록지!$C$13</f>
        <v>김준서</v>
      </c>
      <c r="J13" s="37" t="str">
        <f>[43]결승기록지!$E$13</f>
        <v>경기모바일과학고</v>
      </c>
      <c r="K13" s="38" t="str">
        <f>[43]결승기록지!$F$13</f>
        <v>20.50</v>
      </c>
      <c r="L13" s="76" t="str">
        <f>[43]결승기록지!$C$14</f>
        <v>김성광</v>
      </c>
      <c r="M13" s="37" t="str">
        <f>[43]결승기록지!$E$14</f>
        <v>용인고</v>
      </c>
      <c r="N13" s="38" t="str">
        <f>[43]결승기록지!$F$14</f>
        <v>23.67</v>
      </c>
      <c r="O13" s="76"/>
      <c r="P13" s="37"/>
      <c r="Q13" s="38"/>
      <c r="R13" s="76"/>
      <c r="S13" s="37"/>
      <c r="T13" s="38"/>
      <c r="U13" s="76"/>
      <c r="V13" s="37"/>
      <c r="W13" s="38"/>
      <c r="X13" s="76"/>
      <c r="Y13" s="37"/>
      <c r="Z13" s="38"/>
    </row>
    <row r="14" spans="1:26" s="48" customFormat="1" ht="13.5" customHeight="1">
      <c r="A14" s="165"/>
      <c r="B14" s="13" t="s">
        <v>16</v>
      </c>
      <c r="C14" s="39"/>
      <c r="D14" s="40" t="str">
        <f>[43]결승기록지!$G$8</f>
        <v>-1.2</v>
      </c>
      <c r="E14" s="42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9"/>
    </row>
    <row r="15" spans="1:26" s="48" customFormat="1" ht="13.5" customHeight="1">
      <c r="A15" s="54"/>
      <c r="B15" s="15" t="s">
        <v>20</v>
      </c>
      <c r="C15" s="110" t="s">
        <v>61</v>
      </c>
      <c r="D15" s="96" t="s">
        <v>61</v>
      </c>
      <c r="E15" s="58" t="s">
        <v>61</v>
      </c>
      <c r="F15" s="110" t="s">
        <v>61</v>
      </c>
      <c r="G15" s="96" t="s">
        <v>62</v>
      </c>
      <c r="H15" s="58" t="s">
        <v>61</v>
      </c>
      <c r="I15" s="29"/>
      <c r="J15" s="62"/>
      <c r="K15" s="31"/>
      <c r="L15" s="29"/>
      <c r="M15" s="96"/>
      <c r="N15" s="31"/>
      <c r="O15" s="29"/>
      <c r="P15" s="96"/>
      <c r="Q15" s="31"/>
      <c r="R15" s="29"/>
      <c r="S15" s="96"/>
      <c r="T15" s="31"/>
      <c r="U15" s="29"/>
      <c r="V15" s="62"/>
      <c r="W15" s="31"/>
      <c r="X15" s="29"/>
      <c r="Y15" s="62"/>
      <c r="Z15" s="31"/>
    </row>
    <row r="16" spans="1:26" s="48" customFormat="1" ht="13.5" customHeight="1">
      <c r="A16" s="165">
        <v>3</v>
      </c>
      <c r="B16" s="14" t="s">
        <v>21</v>
      </c>
      <c r="C16" s="36" t="str">
        <f>[44]멀리!$C$11</f>
        <v>기승훈</v>
      </c>
      <c r="D16" s="37" t="str">
        <f>[44]멀리!$E$11</f>
        <v>전남체육고</v>
      </c>
      <c r="E16" s="38" t="str">
        <f>[44]멀리!$F$11</f>
        <v>6.90</v>
      </c>
      <c r="F16" s="76" t="str">
        <f>[44]멀리!$C$12</f>
        <v>정명진</v>
      </c>
      <c r="G16" s="37" t="str">
        <f>[44]멀리!$E$12</f>
        <v>경북체육고</v>
      </c>
      <c r="H16" s="38" t="str">
        <f>[44]멀리!$F$12</f>
        <v>6.60</v>
      </c>
      <c r="I16" s="76" t="str">
        <f>[44]멀리!$C$13</f>
        <v>정태식</v>
      </c>
      <c r="J16" s="37" t="str">
        <f>[44]멀리!$E$13</f>
        <v>인천체육고</v>
      </c>
      <c r="K16" s="38" t="str">
        <f>[44]멀리!$F$13</f>
        <v>6.42</v>
      </c>
      <c r="L16" s="76" t="str">
        <f>[44]멀리!$C$14</f>
        <v>고왕산</v>
      </c>
      <c r="M16" s="37" t="str">
        <f>[44]멀리!$E$14</f>
        <v>광주체육고</v>
      </c>
      <c r="N16" s="38" t="str">
        <f>[44]멀리!$F$14</f>
        <v>6.39</v>
      </c>
      <c r="O16" s="76" t="str">
        <f>[44]멀리!$C$15</f>
        <v>박태양</v>
      </c>
      <c r="P16" s="37" t="str">
        <f>[44]멀리!$E$15</f>
        <v>충남체육고</v>
      </c>
      <c r="Q16" s="38" t="str">
        <f>[44]멀리!$F$15</f>
        <v>6.23</v>
      </c>
      <c r="R16" s="76" t="str">
        <f>[44]멀리!$C$16</f>
        <v>황서준</v>
      </c>
      <c r="S16" s="37" t="str">
        <f>[44]멀리!$E$16</f>
        <v>경남체육고</v>
      </c>
      <c r="T16" s="38" t="str">
        <f>[44]멀리!$F$16</f>
        <v>6.08</v>
      </c>
      <c r="U16" s="76" t="str">
        <f>[44]멀리!$C$17</f>
        <v>송병찬</v>
      </c>
      <c r="V16" s="37" t="str">
        <f>[44]멀리!$E$17</f>
        <v>경복고</v>
      </c>
      <c r="W16" s="38" t="str">
        <f>[44]멀리!$F$17</f>
        <v>6.06</v>
      </c>
      <c r="X16" s="76" t="str">
        <f>[44]멀리!$C$18</f>
        <v>오승민</v>
      </c>
      <c r="Y16" s="37" t="str">
        <f>[44]멀리!$E$18</f>
        <v>소래고</v>
      </c>
      <c r="Z16" s="38" t="str">
        <f>[44]멀리!$F$18</f>
        <v>5.90</v>
      </c>
    </row>
    <row r="17" spans="1:26" s="48" customFormat="1" ht="13.5" customHeight="1">
      <c r="A17" s="165"/>
      <c r="B17" s="13" t="s">
        <v>16</v>
      </c>
      <c r="C17" s="39"/>
      <c r="D17" s="40" t="str">
        <f>[44]멀리!$G$11</f>
        <v>1.1</v>
      </c>
      <c r="E17" s="41"/>
      <c r="F17" s="42"/>
      <c r="G17" s="40" t="str">
        <f>[44]멀리!$G$12</f>
        <v>0.6</v>
      </c>
      <c r="H17" s="41"/>
      <c r="I17" s="42"/>
      <c r="J17" s="42" t="str">
        <f>[44]멀리!$G$13</f>
        <v>0.7</v>
      </c>
      <c r="K17" s="41"/>
      <c r="L17" s="42"/>
      <c r="M17" s="40" t="str">
        <f>[44]멀리!$G$14</f>
        <v>1.0</v>
      </c>
      <c r="N17" s="41"/>
      <c r="O17" s="42"/>
      <c r="P17" s="40" t="str">
        <f>[44]멀리!$G$15</f>
        <v>0.6</v>
      </c>
      <c r="Q17" s="41"/>
      <c r="R17" s="42"/>
      <c r="S17" s="40" t="str">
        <f>[44]멀리!$G$16</f>
        <v>0.8</v>
      </c>
      <c r="T17" s="97"/>
      <c r="U17" s="42"/>
      <c r="V17" s="42" t="str">
        <f>[44]멀리!$G$17</f>
        <v>0.6</v>
      </c>
      <c r="W17" s="41"/>
      <c r="X17" s="42"/>
      <c r="Y17" s="42" t="str">
        <f>[44]멀리!$G$18</f>
        <v>-0.3</v>
      </c>
      <c r="Z17" s="41"/>
    </row>
    <row r="18" spans="1:26" s="48" customFormat="1" ht="13.5" customHeight="1">
      <c r="A18" s="54">
        <v>2</v>
      </c>
      <c r="B18" s="15" t="s">
        <v>22</v>
      </c>
      <c r="C18" s="29" t="str">
        <f>[44]포환!$C$11</f>
        <v>안상준</v>
      </c>
      <c r="D18" s="30" t="str">
        <f>[44]포환!$E$11</f>
        <v>이리공업고</v>
      </c>
      <c r="E18" s="63" t="str">
        <f>[44]포환!$F$11</f>
        <v>16.03</v>
      </c>
      <c r="F18" s="92" t="str">
        <f>[44]포환!$C$12</f>
        <v>박민재</v>
      </c>
      <c r="G18" s="30" t="str">
        <f>[44]포환!$E$12</f>
        <v>충남체육고</v>
      </c>
      <c r="H18" s="31" t="str">
        <f>[44]포환!$F$12</f>
        <v>15.93</v>
      </c>
      <c r="I18" s="92" t="str">
        <f>[44]포환!$C$13</f>
        <v>김용준</v>
      </c>
      <c r="J18" s="30" t="str">
        <f>[44]포환!$E$13</f>
        <v>충남체육고</v>
      </c>
      <c r="K18" s="31" t="str">
        <f>[44]포환!$F$13</f>
        <v>14.13</v>
      </c>
      <c r="L18" s="92" t="str">
        <f>[44]포환!$C$14</f>
        <v>전정훈</v>
      </c>
      <c r="M18" s="30" t="str">
        <f>[44]포환!$E$14</f>
        <v>인천체육고</v>
      </c>
      <c r="N18" s="31" t="str">
        <f>[44]포환!$F$14</f>
        <v>13.99</v>
      </c>
      <c r="O18" s="92" t="str">
        <f>[44]포환!$C$15</f>
        <v>허모세</v>
      </c>
      <c r="P18" s="30" t="str">
        <f>[44]포환!$E$15</f>
        <v>경남체육고</v>
      </c>
      <c r="Q18" s="31" t="str">
        <f>[44]포환!$F$15</f>
        <v>13.35</v>
      </c>
      <c r="R18" s="92" t="str">
        <f>[44]포환!$C$16</f>
        <v>이수민</v>
      </c>
      <c r="S18" s="30" t="str">
        <f>[44]포환!$E$16</f>
        <v>충남체육고</v>
      </c>
      <c r="T18" s="31" t="str">
        <f>[44]포환!$F$16</f>
        <v>12.17</v>
      </c>
      <c r="U18" s="92" t="str">
        <f>[44]포환!$C$17</f>
        <v>박정오</v>
      </c>
      <c r="V18" s="30" t="str">
        <f>[44]포환!$E$17</f>
        <v>경주고</v>
      </c>
      <c r="W18" s="31" t="str">
        <f>[44]포환!$F$17</f>
        <v>8.89</v>
      </c>
      <c r="X18" s="92" t="str">
        <f>[44]포환!$C$18</f>
        <v>최태훈</v>
      </c>
      <c r="Y18" s="30" t="str">
        <f>[44]포환!$E$18</f>
        <v>은행고</v>
      </c>
      <c r="Z18" s="31" t="str">
        <f>[44]포환!$F$18</f>
        <v>8.36</v>
      </c>
    </row>
    <row r="19" spans="1:26" ht="8.25" customHeight="1">
      <c r="A19" s="55"/>
    </row>
    <row r="20" spans="1:26" ht="8.25" customHeight="1">
      <c r="A20" s="55"/>
    </row>
    <row r="21" spans="1:26" ht="18" customHeight="1">
      <c r="A21" s="55"/>
      <c r="B21" s="174" t="s">
        <v>56</v>
      </c>
      <c r="C21" s="174"/>
      <c r="D21" s="17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55"/>
      <c r="B22" s="7" t="s">
        <v>24</v>
      </c>
      <c r="C22" s="2"/>
      <c r="D22" s="3" t="s">
        <v>25</v>
      </c>
      <c r="E22" s="4"/>
      <c r="F22" s="2"/>
      <c r="G22" s="3" t="s">
        <v>26</v>
      </c>
      <c r="H22" s="4"/>
      <c r="I22" s="2"/>
      <c r="J22" s="3" t="s">
        <v>27</v>
      </c>
      <c r="K22" s="4"/>
      <c r="L22" s="2"/>
      <c r="M22" s="3" t="s">
        <v>28</v>
      </c>
      <c r="N22" s="4"/>
      <c r="O22" s="2"/>
      <c r="P22" s="3" t="s">
        <v>29</v>
      </c>
      <c r="Q22" s="4"/>
      <c r="R22" s="2"/>
      <c r="S22" s="3" t="s">
        <v>30</v>
      </c>
      <c r="T22" s="4"/>
      <c r="U22" s="2"/>
      <c r="V22" s="3" t="s">
        <v>31</v>
      </c>
      <c r="W22" s="4"/>
      <c r="X22" s="2"/>
      <c r="Y22" s="3" t="s">
        <v>32</v>
      </c>
      <c r="Z22" s="4"/>
    </row>
    <row r="23" spans="1:26" ht="14.25" thickBot="1">
      <c r="A23" s="55"/>
      <c r="B23" s="6" t="s">
        <v>33</v>
      </c>
      <c r="C23" s="5" t="s">
        <v>34</v>
      </c>
      <c r="D23" s="5" t="s">
        <v>35</v>
      </c>
      <c r="E23" s="5" t="s">
        <v>36</v>
      </c>
      <c r="F23" s="5" t="s">
        <v>34</v>
      </c>
      <c r="G23" s="5" t="s">
        <v>35</v>
      </c>
      <c r="H23" s="5" t="s">
        <v>36</v>
      </c>
      <c r="I23" s="5" t="s">
        <v>34</v>
      </c>
      <c r="J23" s="5" t="s">
        <v>35</v>
      </c>
      <c r="K23" s="5" t="s">
        <v>36</v>
      </c>
      <c r="L23" s="5" t="s">
        <v>34</v>
      </c>
      <c r="M23" s="5" t="s">
        <v>35</v>
      </c>
      <c r="N23" s="5" t="s">
        <v>36</v>
      </c>
      <c r="O23" s="5" t="s">
        <v>34</v>
      </c>
      <c r="P23" s="5" t="s">
        <v>35</v>
      </c>
      <c r="Q23" s="5" t="s">
        <v>36</v>
      </c>
      <c r="R23" s="5" t="s">
        <v>34</v>
      </c>
      <c r="S23" s="5" t="s">
        <v>35</v>
      </c>
      <c r="T23" s="5" t="s">
        <v>36</v>
      </c>
      <c r="U23" s="5" t="s">
        <v>34</v>
      </c>
      <c r="V23" s="5" t="s">
        <v>35</v>
      </c>
      <c r="W23" s="5" t="s">
        <v>36</v>
      </c>
      <c r="X23" s="5" t="s">
        <v>34</v>
      </c>
      <c r="Y23" s="5" t="s">
        <v>35</v>
      </c>
      <c r="Z23" s="5" t="s">
        <v>36</v>
      </c>
    </row>
    <row r="24" spans="1:26" s="48" customFormat="1" ht="13.5" customHeight="1" thickTop="1">
      <c r="A24" s="165">
        <v>1</v>
      </c>
      <c r="B24" s="12" t="s">
        <v>17</v>
      </c>
      <c r="C24" s="25" t="str">
        <f>[45]결승기록지!$C$11</f>
        <v>신가영</v>
      </c>
      <c r="D24" s="26" t="str">
        <f>[45]결승기록지!$E$11</f>
        <v>경북체육고</v>
      </c>
      <c r="E24" s="98" t="str">
        <f>[45]결승기록지!$F$11</f>
        <v>12.70</v>
      </c>
      <c r="F24" s="25" t="str">
        <f>[45]결승기록지!$C$12</f>
        <v>최지현</v>
      </c>
      <c r="G24" s="26" t="str">
        <f>[45]결승기록지!$E$12</f>
        <v>대전체육고</v>
      </c>
      <c r="H24" s="27" t="str">
        <f>[45]결승기록지!$F$12</f>
        <v>12.73</v>
      </c>
      <c r="I24" s="89" t="str">
        <f>[45]결승기록지!$C$13</f>
        <v>송수하</v>
      </c>
      <c r="J24" s="26" t="str">
        <f>[45]결승기록지!$E$13</f>
        <v>전남체육고</v>
      </c>
      <c r="K24" s="98" t="str">
        <f>[45]결승기록지!$F$13</f>
        <v>12.86</v>
      </c>
      <c r="L24" s="25" t="str">
        <f>[45]결승기록지!$C$14</f>
        <v>김수연</v>
      </c>
      <c r="M24" s="26" t="str">
        <f>[45]결승기록지!$E$14</f>
        <v>인일여자고</v>
      </c>
      <c r="N24" s="27" t="str">
        <f>[45]결승기록지!$F$14</f>
        <v>12.91</v>
      </c>
      <c r="O24" s="89" t="str">
        <f>[45]결승기록지!$C$15</f>
        <v>조윤서</v>
      </c>
      <c r="P24" s="26" t="str">
        <f>[45]결승기록지!$E$15</f>
        <v>전남체육고</v>
      </c>
      <c r="Q24" s="98" t="str">
        <f>[45]결승기록지!$F$15</f>
        <v>13.05</v>
      </c>
      <c r="R24" s="25" t="str">
        <f>[45]결승기록지!$C$16</f>
        <v>이은총</v>
      </c>
      <c r="S24" s="26" t="str">
        <f>[45]결승기록지!$E$16</f>
        <v>경기체육고</v>
      </c>
      <c r="T24" s="27" t="str">
        <f>[45]결승기록지!$F$16</f>
        <v>13.17</v>
      </c>
      <c r="U24" s="89" t="str">
        <f>[45]결승기록지!$C$17</f>
        <v>강수연</v>
      </c>
      <c r="V24" s="26" t="str">
        <f>[45]결승기록지!$E$17</f>
        <v>서울체육고</v>
      </c>
      <c r="W24" s="84" t="str">
        <f>[45]결승기록지!$F$17</f>
        <v>13.27</v>
      </c>
      <c r="X24" s="89" t="str">
        <f>[45]결승기록지!$C$18</f>
        <v>장정민</v>
      </c>
      <c r="Y24" s="26" t="str">
        <f>[45]결승기록지!$E$18</f>
        <v>경남체육고</v>
      </c>
      <c r="Z24" s="27" t="str">
        <f>[45]결승기록지!$F$18</f>
        <v>13.44</v>
      </c>
    </row>
    <row r="25" spans="1:26" s="48" customFormat="1" ht="13.5" customHeight="1">
      <c r="A25" s="165"/>
      <c r="B25" s="23" t="s">
        <v>16</v>
      </c>
      <c r="C25" s="107"/>
      <c r="D25" s="91" t="str">
        <f>[45]결승기록지!$G$8</f>
        <v>-1.6</v>
      </c>
      <c r="E25" s="77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9"/>
    </row>
    <row r="26" spans="1:26" s="48" customFormat="1" ht="13.5" customHeight="1">
      <c r="A26" s="54">
        <v>2</v>
      </c>
      <c r="B26" s="15" t="s">
        <v>39</v>
      </c>
      <c r="C26" s="29" t="str">
        <f>[46]결승기록지!$C$11</f>
        <v>이수영</v>
      </c>
      <c r="D26" s="30" t="str">
        <f>[46]결승기록지!$E$11</f>
        <v>인천체육고</v>
      </c>
      <c r="E26" s="99" t="str">
        <f>[46]결승기록지!$F$11</f>
        <v>59.99</v>
      </c>
      <c r="F26" s="29" t="str">
        <f>[46]결승기록지!$C$12</f>
        <v>이유나</v>
      </c>
      <c r="G26" s="30" t="str">
        <f>[46]결승기록지!$E$12</f>
        <v>경기체육고</v>
      </c>
      <c r="H26" s="75" t="str">
        <f>[46]결승기록지!$F$12</f>
        <v>1:02.67</v>
      </c>
      <c r="I26" s="92" t="str">
        <f>[46]결승기록지!$C$13</f>
        <v>황보라</v>
      </c>
      <c r="J26" s="30" t="str">
        <f>[46]결승기록지!$E$13</f>
        <v>충남드론항공고</v>
      </c>
      <c r="K26" s="100" t="str">
        <f>[46]결승기록지!$F$13</f>
        <v>1:02.72</v>
      </c>
      <c r="L26" s="29" t="str">
        <f>[46]결승기록지!$C$14</f>
        <v>신은정</v>
      </c>
      <c r="M26" s="30" t="str">
        <f>[46]결승기록지!$E$14</f>
        <v>경명여자고</v>
      </c>
      <c r="N26" s="75" t="str">
        <f>[46]결승기록지!$F$14</f>
        <v>1:04.54</v>
      </c>
      <c r="O26" s="92" t="str">
        <f>[46]결승기록지!$C$15</f>
        <v>이정은</v>
      </c>
      <c r="P26" s="30" t="str">
        <f>[46]결승기록지!$E$15</f>
        <v>광주체육고</v>
      </c>
      <c r="Q26" s="100" t="str">
        <f>[46]결승기록지!$F$15</f>
        <v>1:05.04</v>
      </c>
      <c r="R26" s="29" t="str">
        <f>[46]결승기록지!$C$16</f>
        <v>이재원</v>
      </c>
      <c r="S26" s="30" t="str">
        <f>[46]결승기록지!$E$16</f>
        <v>서울체육고</v>
      </c>
      <c r="T26" s="75" t="str">
        <f>[46]결승기록지!$F$16</f>
        <v>1:05.08</v>
      </c>
      <c r="U26" s="92" t="str">
        <f>[46]결승기록지!$C$17</f>
        <v>홍진주</v>
      </c>
      <c r="V26" s="30" t="str">
        <f>[46]결승기록지!$E$17</f>
        <v>용남고</v>
      </c>
      <c r="W26" s="31" t="str">
        <f>[46]결승기록지!$F$17</f>
        <v>1:06.22</v>
      </c>
      <c r="X26" s="92" t="str">
        <f>[46]결승기록지!$C$18</f>
        <v>이예은</v>
      </c>
      <c r="Y26" s="30" t="str">
        <f>[46]결승기록지!$E$18</f>
        <v>오류고</v>
      </c>
      <c r="Z26" s="31" t="str">
        <f>[46]결승기록지!$F$18</f>
        <v>1:06.40</v>
      </c>
    </row>
    <row r="27" spans="1:26" s="48" customFormat="1" ht="13.5" customHeight="1">
      <c r="A27" s="54">
        <v>4</v>
      </c>
      <c r="B27" s="15" t="s">
        <v>19</v>
      </c>
      <c r="C27" s="29" t="str">
        <f>[47]결승기록지!$C$11</f>
        <v>박우림</v>
      </c>
      <c r="D27" s="30" t="str">
        <f>[47]결승기록지!$E$11</f>
        <v>속초여자고</v>
      </c>
      <c r="E27" s="31" t="str">
        <f>[47]결승기록지!$F$11</f>
        <v>2:21.00</v>
      </c>
      <c r="F27" s="92" t="str">
        <f>[47]결승기록지!$C$12</f>
        <v>이예원</v>
      </c>
      <c r="G27" s="30" t="str">
        <f>[47]결승기록지!$E$12</f>
        <v>충북체육고</v>
      </c>
      <c r="H27" s="99" t="str">
        <f>[47]결승기록지!$F$12</f>
        <v>2:24.10</v>
      </c>
      <c r="I27" s="29" t="str">
        <f>[47]결승기록지!$C$13</f>
        <v>박정은</v>
      </c>
      <c r="J27" s="30" t="str">
        <f>[47]결승기록지!$E$13</f>
        <v>김천한일여자고</v>
      </c>
      <c r="K27" s="31" t="str">
        <f>[47]결승기록지!$F$13</f>
        <v>2:26.44</v>
      </c>
      <c r="L27" s="92" t="str">
        <f>[47]결승기록지!$C$14</f>
        <v>조수빈</v>
      </c>
      <c r="M27" s="30" t="str">
        <f>[47]결승기록지!$E$14</f>
        <v>전북체육고</v>
      </c>
      <c r="N27" s="31" t="str">
        <f>[47]결승기록지!$F$14</f>
        <v>2:30.96</v>
      </c>
      <c r="O27" s="92" t="str">
        <f>[47]결승기록지!$C$15</f>
        <v>김휘경</v>
      </c>
      <c r="P27" s="30" t="str">
        <f>[47]결승기록지!$E$15</f>
        <v>오류고</v>
      </c>
      <c r="Q27" s="99" t="str">
        <f>[47]결승기록지!$F$15</f>
        <v>2:37.15</v>
      </c>
      <c r="R27" s="29" t="str">
        <f>[47]결승기록지!$C$16</f>
        <v>이제은</v>
      </c>
      <c r="S27" s="30" t="str">
        <f>[47]결승기록지!$E$16</f>
        <v>충북체육고</v>
      </c>
      <c r="T27" s="31" t="str">
        <f>[47]결승기록지!$F$16</f>
        <v>3:02.90</v>
      </c>
      <c r="U27" s="92"/>
      <c r="V27" s="30"/>
      <c r="W27" s="31"/>
      <c r="X27" s="92"/>
      <c r="Y27" s="30"/>
      <c r="Z27" s="31"/>
    </row>
    <row r="28" spans="1:26" s="48" customFormat="1" ht="13.5" customHeight="1">
      <c r="A28" s="54">
        <v>3</v>
      </c>
      <c r="B28" s="15" t="s">
        <v>41</v>
      </c>
      <c r="C28" s="29" t="str">
        <f>[48]결승기록지!$C$11</f>
        <v>홍해인</v>
      </c>
      <c r="D28" s="30" t="str">
        <f>[48]결승!$E$9</f>
        <v>천안쌍용고</v>
      </c>
      <c r="E28" s="100" t="str">
        <f>[48]결승!$F$9</f>
        <v>19:32.89</v>
      </c>
      <c r="F28" s="29" t="str">
        <f>[48]결승!$C$10</f>
        <v>박다해</v>
      </c>
      <c r="G28" s="30" t="str">
        <f>[48]결승!$E$10</f>
        <v>구로고</v>
      </c>
      <c r="H28" s="75" t="str">
        <f>[48]결승!$F$10</f>
        <v>19:35.39</v>
      </c>
      <c r="I28" s="92" t="str">
        <f>[48]결승!$C$11</f>
        <v>최서영</v>
      </c>
      <c r="J28" s="30" t="str">
        <f>[48]결승!$E$11</f>
        <v>대전체육고</v>
      </c>
      <c r="K28" s="100" t="str">
        <f>[48]결승!$F$11</f>
        <v>19:35.95</v>
      </c>
      <c r="L28" s="29" t="str">
        <f>[48]결승!$C$12</f>
        <v>송채린</v>
      </c>
      <c r="M28" s="30" t="str">
        <f>[48]결승!$E$12</f>
        <v>구로고</v>
      </c>
      <c r="N28" s="75" t="str">
        <f>[48]결승!$F$12</f>
        <v>19:52.17</v>
      </c>
      <c r="O28" s="92" t="str">
        <f>[48]결승기록지!$C$15</f>
        <v>박은서</v>
      </c>
      <c r="P28" s="30" t="str">
        <f>[48]결승기록지!$E$15</f>
        <v>인천체육고</v>
      </c>
      <c r="Q28" s="100" t="str">
        <f>[48]결승기록지!$F$15</f>
        <v>20:20.20</v>
      </c>
      <c r="R28" s="29" t="str">
        <f>[48]결승기록지!$C$16</f>
        <v>김소민</v>
      </c>
      <c r="S28" s="30" t="str">
        <f>[48]결승기록지!$E$16</f>
        <v>경기체육고</v>
      </c>
      <c r="T28" s="75" t="str">
        <f>[48]결승기록지!$F$16</f>
        <v>20:40.92</v>
      </c>
      <c r="U28" s="92" t="str">
        <f>[48]결승기록지!$C$17</f>
        <v>김은영</v>
      </c>
      <c r="V28" s="30" t="str">
        <f>[48]결승기록지!$E$17</f>
        <v>경북성남여자고</v>
      </c>
      <c r="W28" s="75" t="str">
        <f>[48]결승기록지!$F$17</f>
        <v>21:09.68</v>
      </c>
      <c r="X28" s="92"/>
      <c r="Y28" s="30"/>
      <c r="Z28" s="75"/>
    </row>
    <row r="29" spans="1:26" s="48" customFormat="1" ht="13.5" customHeight="1">
      <c r="A29" s="165">
        <v>4</v>
      </c>
      <c r="B29" s="24" t="s">
        <v>53</v>
      </c>
      <c r="C29" s="32" t="str">
        <f>[49]결승기록지!$C$11</f>
        <v>여채빈</v>
      </c>
      <c r="D29" s="33" t="str">
        <f>[49]결승기록지!$E$11</f>
        <v>서울체육고</v>
      </c>
      <c r="E29" s="101" t="str">
        <f>[49]결승기록지!$F$11</f>
        <v>16.14</v>
      </c>
      <c r="F29" s="32" t="str">
        <f>[49]결승기록지!$C$12</f>
        <v>서여원</v>
      </c>
      <c r="G29" s="33" t="str">
        <f>[49]결승기록지!$E$12</f>
        <v>가평고</v>
      </c>
      <c r="H29" s="34" t="str">
        <f>[49]결승기록지!$F$12</f>
        <v>19.36</v>
      </c>
      <c r="I29" s="102" t="str">
        <f>[49]결승기록지!$C$13</f>
        <v>이슬기</v>
      </c>
      <c r="J29" s="53" t="str">
        <f>[49]결승기록지!$E$13</f>
        <v>용인고</v>
      </c>
      <c r="K29" s="37" t="str">
        <f>[49]결승기록지!$F$13</f>
        <v>28.06</v>
      </c>
      <c r="L29" s="102"/>
      <c r="M29" s="53"/>
      <c r="N29" s="37"/>
      <c r="O29" s="102"/>
      <c r="P29" s="53"/>
      <c r="Q29" s="37"/>
      <c r="R29" s="102"/>
      <c r="S29" s="53"/>
      <c r="T29" s="37"/>
      <c r="U29" s="102"/>
      <c r="V29" s="53"/>
      <c r="W29" s="37"/>
      <c r="X29" s="102"/>
      <c r="Y29" s="53"/>
      <c r="Z29" s="103"/>
    </row>
    <row r="30" spans="1:26" s="48" customFormat="1" ht="13.5" customHeight="1">
      <c r="A30" s="165"/>
      <c r="B30" s="23" t="s">
        <v>16</v>
      </c>
      <c r="C30" s="107"/>
      <c r="D30" s="28" t="str">
        <f>[49]결승기록지!$G$8</f>
        <v>-0.6</v>
      </c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9"/>
    </row>
    <row r="31" spans="1:26" s="48" customFormat="1" ht="13.5" customHeight="1">
      <c r="A31" s="54"/>
      <c r="B31" s="13" t="s">
        <v>20</v>
      </c>
      <c r="C31" s="68" t="s">
        <v>61</v>
      </c>
      <c r="D31" s="104" t="s">
        <v>61</v>
      </c>
      <c r="E31" s="69" t="s">
        <v>61</v>
      </c>
      <c r="F31" s="68" t="s">
        <v>61</v>
      </c>
      <c r="G31" s="104" t="s">
        <v>61</v>
      </c>
      <c r="H31" s="69" t="s">
        <v>61</v>
      </c>
      <c r="I31" s="17"/>
      <c r="J31" s="46"/>
      <c r="K31" s="19"/>
      <c r="L31" s="17"/>
      <c r="M31" s="46"/>
      <c r="N31" s="19"/>
      <c r="O31" s="17"/>
      <c r="P31" s="46"/>
      <c r="Q31" s="19"/>
      <c r="R31" s="17"/>
      <c r="S31" s="46"/>
      <c r="T31" s="19"/>
      <c r="U31" s="17"/>
      <c r="V31" s="46"/>
      <c r="W31" s="19"/>
      <c r="X31" s="17"/>
      <c r="Y31" s="46"/>
      <c r="Z31" s="19"/>
    </row>
    <row r="32" spans="1:26" s="48" customFormat="1" ht="13.5" customHeight="1">
      <c r="A32" s="165">
        <v>2</v>
      </c>
      <c r="B32" s="14" t="s">
        <v>21</v>
      </c>
      <c r="C32" s="36" t="str">
        <f>[50]멀리!$C$11</f>
        <v>장성이</v>
      </c>
      <c r="D32" s="37" t="str">
        <f>[50]멀리!$E$11</f>
        <v>경북체육고</v>
      </c>
      <c r="E32" s="38" t="str">
        <f>[50]멀리!$F$11</f>
        <v>5.27</v>
      </c>
      <c r="F32" s="36" t="str">
        <f>[50]멀리!$C$12</f>
        <v>이서영</v>
      </c>
      <c r="G32" s="37" t="str">
        <f>[50]멀리!$E$12</f>
        <v>충남드론항공고</v>
      </c>
      <c r="H32" s="38" t="str">
        <f>[50]멀리!$F$12</f>
        <v>5.11</v>
      </c>
      <c r="I32" s="36" t="str">
        <f>[50]멀리!$C$13</f>
        <v>정지원</v>
      </c>
      <c r="J32" s="37" t="str">
        <f>[50]멀리!$E$13</f>
        <v>포항두호고</v>
      </c>
      <c r="K32" s="38" t="str">
        <f>[50]멀리!$F$13</f>
        <v>4.86</v>
      </c>
      <c r="L32" s="36" t="str">
        <f>[50]멀리!$C$14</f>
        <v>김예원</v>
      </c>
      <c r="M32" s="37" t="str">
        <f>[50]멀리!$E$14</f>
        <v>평촌경영고</v>
      </c>
      <c r="N32" s="38" t="str">
        <f>[50]멀리!$F$14</f>
        <v>4.81</v>
      </c>
      <c r="O32" s="36" t="str">
        <f>[50]멀리!$C$15</f>
        <v>박강빈</v>
      </c>
      <c r="P32" s="37" t="str">
        <f>[50]멀리!$E$15</f>
        <v>광주체육고</v>
      </c>
      <c r="Q32" s="38" t="str">
        <f>[50]멀리!$F$15</f>
        <v>4.77</v>
      </c>
      <c r="R32" s="36" t="str">
        <f>[50]멀리!$C$16</f>
        <v>장효빈</v>
      </c>
      <c r="S32" s="37" t="str">
        <f>[50]멀리!$E$16</f>
        <v>충북체육고</v>
      </c>
      <c r="T32" s="38" t="str">
        <f>[50]멀리!$F$16</f>
        <v>4.67</v>
      </c>
      <c r="U32" s="36" t="str">
        <f>[50]멀리!$C$17</f>
        <v>김한별</v>
      </c>
      <c r="V32" s="37" t="str">
        <f>[50]멀리!$E$17</f>
        <v>인천체육고</v>
      </c>
      <c r="W32" s="38" t="str">
        <f>[50]멀리!$F$17</f>
        <v>4.34</v>
      </c>
      <c r="X32" s="36"/>
      <c r="Y32" s="37"/>
      <c r="Z32" s="38"/>
    </row>
    <row r="33" spans="1:26" s="48" customFormat="1" ht="13.5" customHeight="1">
      <c r="A33" s="165"/>
      <c r="B33" s="13" t="s">
        <v>16</v>
      </c>
      <c r="C33" s="43"/>
      <c r="D33" s="83" t="str">
        <f>[50]멀리!$G$11</f>
        <v>0.6</v>
      </c>
      <c r="E33" s="77"/>
      <c r="F33" s="43"/>
      <c r="G33" s="44" t="str">
        <f>[50]멀리!$G$12</f>
        <v>1.3</v>
      </c>
      <c r="H33" s="113"/>
      <c r="I33" s="77"/>
      <c r="J33" s="77" t="str">
        <f>[50]멀리!$G$13</f>
        <v>1.2</v>
      </c>
      <c r="K33" s="77"/>
      <c r="L33" s="43"/>
      <c r="M33" s="77" t="str">
        <f>[50]멀리!$G$14</f>
        <v>-0.5</v>
      </c>
      <c r="N33" s="77"/>
      <c r="O33" s="112"/>
      <c r="P33" s="77" t="str">
        <f>[50]멀리!$G$15</f>
        <v>0.9</v>
      </c>
      <c r="Q33" s="77"/>
      <c r="R33" s="43"/>
      <c r="S33" s="77" t="str">
        <f>[50]멀리!$G$16</f>
        <v>0.7</v>
      </c>
      <c r="T33" s="105"/>
      <c r="U33" s="112"/>
      <c r="V33" s="77" t="str">
        <f>[50]멀리!$G$17</f>
        <v>-0.1</v>
      </c>
      <c r="W33" s="77"/>
      <c r="X33" s="112"/>
      <c r="Y33" s="77"/>
      <c r="Z33" s="45"/>
    </row>
    <row r="34" spans="1:26" s="48" customFormat="1" ht="13.5" customHeight="1">
      <c r="A34" s="74">
        <v>2</v>
      </c>
      <c r="B34" s="15" t="s">
        <v>22</v>
      </c>
      <c r="C34" s="29" t="str">
        <f>[50]포환!$C$11</f>
        <v>이현나</v>
      </c>
      <c r="D34" s="30" t="str">
        <f>[50]포환!$E$11</f>
        <v>강원체육고</v>
      </c>
      <c r="E34" s="106" t="str">
        <f>[50]포환!$F$11</f>
        <v>12.20</v>
      </c>
      <c r="F34" s="29" t="str">
        <f>[50]포환!$C$12</f>
        <v>박소진</v>
      </c>
      <c r="G34" s="30" t="str">
        <f>[50]포환!$E$12</f>
        <v>금오고</v>
      </c>
      <c r="H34" s="63" t="str">
        <f>[50]포환!$F$12</f>
        <v>12.03</v>
      </c>
      <c r="I34" s="92" t="str">
        <f>[50]포환!$C$13</f>
        <v>임채연</v>
      </c>
      <c r="J34" s="30" t="str">
        <f>[50]포환!$E$13</f>
        <v>이리공업고</v>
      </c>
      <c r="K34" s="99" t="str">
        <f>[50]포환!$F$13</f>
        <v>10.93</v>
      </c>
      <c r="L34" s="29" t="str">
        <f>[50]포환!$C$14</f>
        <v>황수빈</v>
      </c>
      <c r="M34" s="30" t="str">
        <f>[50]포환!$E$14</f>
        <v>포항두호고</v>
      </c>
      <c r="N34" s="31" t="str">
        <f>[50]포환!$F$14</f>
        <v>8.61</v>
      </c>
      <c r="O34" s="92" t="str">
        <f>[50]포환!$C$15</f>
        <v>김지민</v>
      </c>
      <c r="P34" s="30" t="str">
        <f>[50]포환!$E$15</f>
        <v>강원체육고</v>
      </c>
      <c r="Q34" s="99" t="str">
        <f>[50]포환!$F$15</f>
        <v>8.57</v>
      </c>
      <c r="R34" s="29"/>
      <c r="S34" s="30"/>
      <c r="T34" s="31"/>
      <c r="U34" s="92"/>
      <c r="V34" s="30"/>
      <c r="W34" s="31"/>
      <c r="X34" s="92"/>
      <c r="Y34" s="30"/>
      <c r="Z34" s="31"/>
    </row>
  </sheetData>
  <mergeCells count="11">
    <mergeCell ref="A16:A17"/>
    <mergeCell ref="B21:D21"/>
    <mergeCell ref="A24:A25"/>
    <mergeCell ref="A29:A30"/>
    <mergeCell ref="A32:A33"/>
    <mergeCell ref="A13:A14"/>
    <mergeCell ref="E2:T2"/>
    <mergeCell ref="B3:C3"/>
    <mergeCell ref="F3:S3"/>
    <mergeCell ref="B5:D5"/>
    <mergeCell ref="A8:A9"/>
  </mergeCells>
  <phoneticPr fontId="2" type="noConversion"/>
  <pageMargins left="0.36" right="0.3" top="0.52" bottom="0.53" header="0.53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남초,여초</vt:lpstr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'남초,여초'!Print_Area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스포츠</cp:lastModifiedBy>
  <cp:lastPrinted>2021-04-18T03:56:47Z</cp:lastPrinted>
  <dcterms:created xsi:type="dcterms:W3CDTF">1999-06-20T15:40:19Z</dcterms:created>
  <dcterms:modified xsi:type="dcterms:W3CDTF">2021-04-18T04:05:29Z</dcterms:modified>
</cp:coreProperties>
</file>