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9AD584B-5BDE-492F-9E5C-3D4FE8041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남초,여초" sheetId="17" r:id="rId1"/>
    <sheet name="남중" sheetId="14" r:id="rId2"/>
    <sheet name="여중" sheetId="15" r:id="rId3"/>
    <sheet name="중 1학년부 " sheetId="16" r:id="rId4"/>
    <sheet name="남고" sheetId="11" r:id="rId5"/>
    <sheet name="여고" sheetId="12" r:id="rId6"/>
    <sheet name="고 1학년부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xlnm.Print_Area" localSheetId="6">'고 1학년부'!$A$1:$Z$33</definedName>
    <definedName name="_xlnm.Print_Area" localSheetId="1">남중!$A$1:$Z$33</definedName>
    <definedName name="_xlnm.Print_Area" localSheetId="0">'남초,여초'!$A$1:$Z$39</definedName>
    <definedName name="_xlnm.Print_Area" localSheetId="2">여중!$A$1:$Z$34</definedName>
    <definedName name="_xlnm.Print_Area" localSheetId="3">'중 1학년부 '!$A$1:$Z$27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7" i="17" l="1"/>
  <c r="O37" i="17"/>
  <c r="L37" i="17"/>
  <c r="I37" i="17"/>
  <c r="F37" i="17"/>
  <c r="C37" i="17"/>
  <c r="T36" i="17"/>
  <c r="S36" i="17"/>
  <c r="Q36" i="17"/>
  <c r="P36" i="17"/>
  <c r="N36" i="17"/>
  <c r="M36" i="17"/>
  <c r="K36" i="17"/>
  <c r="J36" i="17"/>
  <c r="H36" i="17"/>
  <c r="G36" i="17"/>
  <c r="E36" i="17"/>
  <c r="D36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Y34" i="17"/>
  <c r="V34" i="17"/>
  <c r="S34" i="17"/>
  <c r="P34" i="17"/>
  <c r="M34" i="17"/>
  <c r="J34" i="17"/>
  <c r="G34" i="17"/>
  <c r="D34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D30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D28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D26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R19" i="17"/>
  <c r="O19" i="17"/>
  <c r="L19" i="17"/>
  <c r="I19" i="17"/>
  <c r="F19" i="17"/>
  <c r="C19" i="17"/>
  <c r="T18" i="17"/>
  <c r="S18" i="17"/>
  <c r="Q18" i="17"/>
  <c r="P18" i="17"/>
  <c r="N18" i="17"/>
  <c r="M18" i="17"/>
  <c r="K18" i="17"/>
  <c r="J18" i="17"/>
  <c r="H18" i="17"/>
  <c r="G18" i="17"/>
  <c r="E18" i="17"/>
  <c r="D18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Y16" i="17"/>
  <c r="V16" i="17"/>
  <c r="S16" i="17"/>
  <c r="P16" i="17"/>
  <c r="M16" i="17"/>
  <c r="J16" i="17"/>
  <c r="G16" i="17"/>
  <c r="D16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K14" i="17"/>
  <c r="J14" i="17"/>
  <c r="I14" i="17"/>
  <c r="H14" i="17"/>
  <c r="G14" i="17"/>
  <c r="F14" i="17"/>
  <c r="E14" i="17"/>
  <c r="D14" i="17"/>
  <c r="C14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D12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D10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D8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K26" i="16" l="1"/>
  <c r="J26" i="16"/>
  <c r="I26" i="16"/>
  <c r="H26" i="16"/>
  <c r="G26" i="16"/>
  <c r="F26" i="16"/>
  <c r="E26" i="16"/>
  <c r="D26" i="16"/>
  <c r="C26" i="16"/>
  <c r="J25" i="16"/>
  <c r="G25" i="16"/>
  <c r="D25" i="16"/>
  <c r="K24" i="16"/>
  <c r="J24" i="16"/>
  <c r="I24" i="16"/>
  <c r="H24" i="16"/>
  <c r="G24" i="16"/>
  <c r="F24" i="16"/>
  <c r="E24" i="16"/>
  <c r="D24" i="16"/>
  <c r="C24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D21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Y13" i="16"/>
  <c r="V13" i="16"/>
  <c r="S13" i="16"/>
  <c r="P13" i="16"/>
  <c r="M13" i="16"/>
  <c r="J13" i="16"/>
  <c r="G13" i="16"/>
  <c r="D13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D9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Y27" i="15"/>
  <c r="V27" i="15"/>
  <c r="S27" i="15"/>
  <c r="P27" i="15"/>
  <c r="M27" i="15"/>
  <c r="J27" i="15"/>
  <c r="G27" i="15"/>
  <c r="D27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Y25" i="15"/>
  <c r="V25" i="15"/>
  <c r="S25" i="15"/>
  <c r="P25" i="15"/>
  <c r="M25" i="15"/>
  <c r="J25" i="15"/>
  <c r="G25" i="15"/>
  <c r="D25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K22" i="15"/>
  <c r="J22" i="15"/>
  <c r="I22" i="15"/>
  <c r="H22" i="15"/>
  <c r="G22" i="15"/>
  <c r="F22" i="15"/>
  <c r="E22" i="15"/>
  <c r="D22" i="15"/>
  <c r="C22" i="15"/>
  <c r="L21" i="15"/>
  <c r="I21" i="15"/>
  <c r="F21" i="15"/>
  <c r="C21" i="15"/>
  <c r="N20" i="15"/>
  <c r="M20" i="15"/>
  <c r="K20" i="15"/>
  <c r="J20" i="15"/>
  <c r="H20" i="15"/>
  <c r="G20" i="15"/>
  <c r="E20" i="15"/>
  <c r="D20" i="15"/>
  <c r="R19" i="15"/>
  <c r="O19" i="15"/>
  <c r="L19" i="15"/>
  <c r="I19" i="15"/>
  <c r="F19" i="15"/>
  <c r="C19" i="15"/>
  <c r="T18" i="15"/>
  <c r="S18" i="15"/>
  <c r="Q18" i="15"/>
  <c r="P18" i="15"/>
  <c r="N18" i="15"/>
  <c r="M18" i="15"/>
  <c r="K18" i="15"/>
  <c r="J18" i="15"/>
  <c r="H18" i="15"/>
  <c r="G18" i="15"/>
  <c r="E18" i="15"/>
  <c r="D18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D16" i="15"/>
  <c r="K15" i="15"/>
  <c r="J15" i="15"/>
  <c r="I15" i="15"/>
  <c r="H15" i="15"/>
  <c r="G15" i="15"/>
  <c r="F15" i="15"/>
  <c r="E15" i="15"/>
  <c r="D15" i="15"/>
  <c r="C15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D10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D8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M27" i="14"/>
  <c r="J27" i="14"/>
  <c r="G27" i="14"/>
  <c r="D27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Y25" i="14"/>
  <c r="V25" i="14"/>
  <c r="S25" i="14"/>
  <c r="P25" i="14"/>
  <c r="M25" i="14"/>
  <c r="J25" i="14"/>
  <c r="G25" i="14"/>
  <c r="D25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R21" i="14"/>
  <c r="O21" i="14"/>
  <c r="L21" i="14"/>
  <c r="I21" i="14"/>
  <c r="F21" i="14"/>
  <c r="C21" i="14"/>
  <c r="T20" i="14"/>
  <c r="S20" i="14"/>
  <c r="Q20" i="14"/>
  <c r="P20" i="14"/>
  <c r="N20" i="14"/>
  <c r="M20" i="14"/>
  <c r="K20" i="14"/>
  <c r="J20" i="14"/>
  <c r="H20" i="14"/>
  <c r="G20" i="14"/>
  <c r="E20" i="14"/>
  <c r="D20" i="14"/>
  <c r="R19" i="14"/>
  <c r="O19" i="14"/>
  <c r="L19" i="14"/>
  <c r="I19" i="14"/>
  <c r="F19" i="14"/>
  <c r="C19" i="14"/>
  <c r="T18" i="14"/>
  <c r="S18" i="14"/>
  <c r="Q18" i="14"/>
  <c r="P18" i="14"/>
  <c r="N18" i="14"/>
  <c r="M18" i="14"/>
  <c r="K18" i="14"/>
  <c r="J18" i="14"/>
  <c r="H18" i="14"/>
  <c r="G18" i="14"/>
  <c r="E18" i="14"/>
  <c r="D18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D16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D8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R23" i="11" l="1"/>
  <c r="O23" i="11"/>
  <c r="L23" i="11"/>
  <c r="I23" i="11"/>
  <c r="F23" i="11"/>
  <c r="C23" i="11"/>
  <c r="T22" i="11"/>
  <c r="S22" i="11"/>
  <c r="Q22" i="11"/>
  <c r="P22" i="11"/>
  <c r="N22" i="11"/>
  <c r="M22" i="11"/>
  <c r="K22" i="11"/>
  <c r="J22" i="11"/>
  <c r="H22" i="11"/>
  <c r="G22" i="11"/>
  <c r="E22" i="11"/>
  <c r="D22" i="11"/>
  <c r="F23" i="12" l="1"/>
  <c r="C23" i="12"/>
  <c r="H22" i="12"/>
  <c r="G22" i="12"/>
  <c r="E22" i="12"/>
  <c r="D22" i="12"/>
  <c r="N33" i="12" l="1"/>
  <c r="M33" i="12"/>
  <c r="L33" i="12"/>
  <c r="K33" i="12"/>
  <c r="J33" i="12"/>
  <c r="I33" i="12"/>
  <c r="H33" i="12"/>
  <c r="G33" i="12"/>
  <c r="F33" i="12"/>
  <c r="E33" i="12"/>
  <c r="D33" i="12"/>
  <c r="C33" i="12"/>
  <c r="Z12" i="13" l="1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Q24" i="12" l="1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T31" i="11" l="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T34" i="11" l="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S29" i="11" l="1"/>
  <c r="T28" i="11"/>
  <c r="S28" i="11"/>
  <c r="R28" i="11"/>
  <c r="P29" i="11"/>
  <c r="Q28" i="11"/>
  <c r="P28" i="11"/>
  <c r="O28" i="11"/>
  <c r="M29" i="11"/>
  <c r="N28" i="11"/>
  <c r="M28" i="11"/>
  <c r="L28" i="11"/>
  <c r="J29" i="11"/>
  <c r="K28" i="11"/>
  <c r="J28" i="11"/>
  <c r="I28" i="11"/>
  <c r="G29" i="11"/>
  <c r="H28" i="11"/>
  <c r="G28" i="11"/>
  <c r="F28" i="11"/>
  <c r="D29" i="11"/>
  <c r="E28" i="11"/>
  <c r="D28" i="11"/>
  <c r="C28" i="11"/>
  <c r="N18" i="12" l="1"/>
  <c r="M18" i="12"/>
  <c r="L18" i="12"/>
  <c r="K18" i="12"/>
  <c r="J18" i="12"/>
  <c r="I18" i="12"/>
  <c r="H18" i="12"/>
  <c r="G18" i="12"/>
  <c r="E18" i="12"/>
  <c r="F18" i="12"/>
  <c r="D18" i="12"/>
  <c r="C18" i="12"/>
  <c r="K31" i="12" l="1"/>
  <c r="J31" i="12"/>
  <c r="I31" i="12"/>
  <c r="H31" i="12"/>
  <c r="G31" i="12"/>
  <c r="F31" i="12"/>
  <c r="E31" i="12"/>
  <c r="D31" i="12"/>
  <c r="C31" i="12"/>
  <c r="P29" i="12" l="1"/>
  <c r="Q28" i="12"/>
  <c r="P28" i="12"/>
  <c r="O28" i="12"/>
  <c r="M29" i="12"/>
  <c r="N28" i="12"/>
  <c r="M28" i="12"/>
  <c r="L28" i="12"/>
  <c r="J29" i="12"/>
  <c r="K28" i="12"/>
  <c r="J28" i="12"/>
  <c r="I28" i="12"/>
  <c r="G29" i="12"/>
  <c r="H28" i="12"/>
  <c r="G28" i="12"/>
  <c r="F28" i="12"/>
  <c r="D29" i="12"/>
  <c r="E28" i="12"/>
  <c r="D28" i="12"/>
  <c r="C28" i="12"/>
  <c r="L21" i="12" l="1"/>
  <c r="I21" i="12"/>
  <c r="F21" i="12"/>
  <c r="C21" i="12"/>
  <c r="N20" i="12"/>
  <c r="M20" i="12"/>
  <c r="K20" i="12"/>
  <c r="J20" i="12"/>
  <c r="H20" i="12"/>
  <c r="G20" i="12"/>
  <c r="E20" i="12"/>
  <c r="D20" i="12"/>
  <c r="F21" i="11" l="1"/>
  <c r="I21" i="11"/>
  <c r="L21" i="11"/>
  <c r="O21" i="11"/>
  <c r="R21" i="11"/>
  <c r="U21" i="11"/>
  <c r="W20" i="11"/>
  <c r="V20" i="11"/>
  <c r="T20" i="11"/>
  <c r="S20" i="11"/>
  <c r="Q20" i="11"/>
  <c r="P20" i="11"/>
  <c r="N20" i="11"/>
  <c r="M20" i="11"/>
  <c r="K20" i="11"/>
  <c r="J20" i="11"/>
  <c r="H20" i="11"/>
  <c r="G20" i="11"/>
  <c r="C21" i="11"/>
  <c r="E20" i="11"/>
  <c r="D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Z13" i="11" l="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D30" i="13" l="1"/>
  <c r="H29" i="13"/>
  <c r="G29" i="13"/>
  <c r="F29" i="13"/>
  <c r="E29" i="13"/>
  <c r="D29" i="13"/>
  <c r="C29" i="13"/>
  <c r="V17" i="13" l="1"/>
  <c r="W16" i="13"/>
  <c r="V16" i="13"/>
  <c r="U16" i="13"/>
  <c r="S17" i="13"/>
  <c r="T16" i="13"/>
  <c r="S16" i="13"/>
  <c r="R16" i="13"/>
  <c r="P17" i="13"/>
  <c r="Q16" i="13"/>
  <c r="P16" i="13"/>
  <c r="O16" i="13"/>
  <c r="M17" i="13"/>
  <c r="N16" i="13"/>
  <c r="M16" i="13"/>
  <c r="L16" i="13"/>
  <c r="J17" i="13"/>
  <c r="K16" i="13"/>
  <c r="J16" i="13"/>
  <c r="I16" i="13"/>
  <c r="G17" i="13"/>
  <c r="H16" i="13"/>
  <c r="G16" i="13"/>
  <c r="F16" i="13"/>
  <c r="D17" i="13"/>
  <c r="E16" i="13"/>
  <c r="D16" i="13"/>
  <c r="C16" i="13"/>
  <c r="W27" i="13" l="1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Z11" i="13" l="1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Q18" i="11" l="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W9" i="11" l="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D10" i="11"/>
  <c r="N17" i="12" l="1"/>
  <c r="M17" i="12"/>
  <c r="L17" i="12"/>
  <c r="K17" i="12"/>
  <c r="J17" i="12"/>
  <c r="I17" i="12"/>
  <c r="H17" i="12"/>
  <c r="G17" i="12"/>
  <c r="F17" i="12"/>
  <c r="E17" i="12"/>
  <c r="D17" i="12"/>
  <c r="C17" i="12"/>
  <c r="W17" i="11" l="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G12" i="12" l="1"/>
  <c r="F12" i="12"/>
  <c r="D12" i="12"/>
  <c r="C12" i="12"/>
  <c r="T12" i="11" l="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D10" i="12" l="1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Q33" i="11" l="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N18" i="13" l="1"/>
  <c r="M18" i="13"/>
  <c r="L18" i="13"/>
  <c r="K18" i="13"/>
  <c r="J18" i="13"/>
  <c r="I18" i="13"/>
  <c r="H18" i="13"/>
  <c r="G18" i="13"/>
  <c r="F18" i="13"/>
  <c r="E18" i="13"/>
  <c r="D18" i="13"/>
  <c r="C18" i="13"/>
  <c r="Q34" i="12" l="1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E16" i="11" l="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D16" i="11"/>
  <c r="W13" i="12" l="1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D27" i="11" l="1"/>
  <c r="G27" i="11"/>
  <c r="J27" i="11"/>
  <c r="M27" i="11"/>
  <c r="P27" i="11"/>
  <c r="S27" i="11"/>
  <c r="V27" i="11"/>
  <c r="Y27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E7" i="11" l="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D7" i="11"/>
  <c r="C7" i="11"/>
  <c r="D8" i="11"/>
  <c r="D15" i="13" l="1"/>
  <c r="C15" i="13"/>
  <c r="K24" i="11" l="1"/>
  <c r="J24" i="11"/>
  <c r="I24" i="11"/>
  <c r="H24" i="11"/>
  <c r="G24" i="11"/>
  <c r="F24" i="11"/>
  <c r="E24" i="11"/>
  <c r="D24" i="11"/>
  <c r="C24" i="11"/>
  <c r="T10" i="13" l="1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T26" i="13" l="1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N13" i="13" l="1"/>
  <c r="M13" i="13"/>
  <c r="L13" i="13"/>
  <c r="H13" i="13"/>
  <c r="K13" i="13"/>
  <c r="J13" i="13"/>
  <c r="I13" i="13"/>
  <c r="G13" i="13"/>
  <c r="F13" i="13"/>
  <c r="D14" i="13"/>
  <c r="E13" i="13"/>
  <c r="D13" i="13"/>
  <c r="C13" i="13"/>
  <c r="H19" i="12" l="1"/>
  <c r="G19" i="12"/>
  <c r="F19" i="12"/>
  <c r="E19" i="12"/>
  <c r="D19" i="12"/>
  <c r="C19" i="12"/>
  <c r="P32" i="13" l="1"/>
  <c r="Q31" i="13"/>
  <c r="P31" i="13"/>
  <c r="O31" i="13"/>
  <c r="M32" i="13"/>
  <c r="N31" i="13"/>
  <c r="M31" i="13"/>
  <c r="L31" i="13"/>
  <c r="J32" i="13"/>
  <c r="K31" i="13"/>
  <c r="J31" i="13"/>
  <c r="I31" i="13"/>
  <c r="G32" i="13"/>
  <c r="H31" i="13"/>
  <c r="G31" i="13"/>
  <c r="F31" i="13"/>
  <c r="D32" i="13"/>
  <c r="E31" i="13"/>
  <c r="D31" i="13"/>
  <c r="C31" i="13"/>
  <c r="P27" i="12" l="1"/>
  <c r="Q26" i="12"/>
  <c r="P26" i="12"/>
  <c r="O26" i="12"/>
  <c r="M27" i="12"/>
  <c r="N26" i="12"/>
  <c r="M26" i="12"/>
  <c r="L26" i="12"/>
  <c r="J27" i="12"/>
  <c r="K26" i="12"/>
  <c r="J26" i="12"/>
  <c r="I26" i="12"/>
  <c r="G27" i="12"/>
  <c r="H26" i="12"/>
  <c r="G26" i="12"/>
  <c r="F26" i="12"/>
  <c r="D27" i="12"/>
  <c r="E26" i="12"/>
  <c r="D26" i="12"/>
  <c r="C26" i="12"/>
  <c r="W7" i="12" l="1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D8" i="12"/>
  <c r="E7" i="12"/>
  <c r="D7" i="12"/>
  <c r="C7" i="12"/>
  <c r="W30" i="11" l="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H30" i="12" l="1"/>
  <c r="G30" i="12"/>
  <c r="F30" i="12"/>
  <c r="E30" i="12"/>
  <c r="D30" i="12"/>
  <c r="C30" i="12"/>
  <c r="Q14" i="12" l="1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W11" i="11" l="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D16" i="12" l="1"/>
  <c r="K28" i="13" l="1"/>
  <c r="J28" i="13"/>
  <c r="I28" i="13"/>
  <c r="H28" i="13"/>
  <c r="G28" i="13"/>
  <c r="F28" i="13"/>
  <c r="E28" i="13"/>
  <c r="D28" i="13"/>
  <c r="C28" i="13"/>
  <c r="Z14" i="11" l="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K32" i="11" l="1"/>
  <c r="J32" i="11"/>
  <c r="I32" i="11"/>
  <c r="H32" i="11"/>
  <c r="G32" i="11"/>
  <c r="F32" i="11"/>
  <c r="E32" i="11"/>
  <c r="D32" i="11"/>
  <c r="C32" i="11"/>
  <c r="D25" i="13" l="1"/>
  <c r="W8" i="13" l="1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D9" i="13"/>
  <c r="C8" i="13"/>
  <c r="Q24" i="13" l="1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K11" i="12" l="1"/>
  <c r="J11" i="12"/>
  <c r="I11" i="12"/>
  <c r="H11" i="12"/>
  <c r="G11" i="12"/>
  <c r="F11" i="12"/>
  <c r="E11" i="12"/>
  <c r="D11" i="12"/>
  <c r="C11" i="12"/>
  <c r="T15" i="12" l="1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K25" i="12" l="1"/>
  <c r="J25" i="12"/>
  <c r="I25" i="12"/>
  <c r="G25" i="12"/>
  <c r="F25" i="12"/>
  <c r="D25" i="12"/>
  <c r="C25" i="12"/>
  <c r="G32" i="12" l="1"/>
  <c r="F32" i="12"/>
  <c r="D32" i="12"/>
  <c r="C32" i="12"/>
</calcChain>
</file>

<file path=xl/sharedStrings.xml><?xml version="1.0" encoding="utf-8"?>
<sst xmlns="http://schemas.openxmlformats.org/spreadsheetml/2006/main" count="560" uniqueCount="87">
  <si>
    <t>3위</t>
    <phoneticPr fontId="2" type="noConversion"/>
  </si>
  <si>
    <t>5위</t>
    <phoneticPr fontId="2" type="noConversion"/>
  </si>
  <si>
    <t>6위</t>
    <phoneticPr fontId="2" type="noConversion"/>
  </si>
  <si>
    <t>성명</t>
    <phoneticPr fontId="2" type="noConversion"/>
  </si>
  <si>
    <t>기록</t>
    <phoneticPr fontId="2" type="noConversion"/>
  </si>
  <si>
    <t>풍향풍속</t>
    <phoneticPr fontId="2" type="noConversion"/>
  </si>
  <si>
    <t>순위</t>
    <phoneticPr fontId="2" type="noConversion"/>
  </si>
  <si>
    <t>1위</t>
    <phoneticPr fontId="2" type="noConversion"/>
  </si>
  <si>
    <t>8위</t>
    <phoneticPr fontId="2" type="noConversion"/>
  </si>
  <si>
    <t>소속</t>
    <phoneticPr fontId="2" type="noConversion"/>
  </si>
  <si>
    <t>2위</t>
    <phoneticPr fontId="2" type="noConversion"/>
  </si>
  <si>
    <t>400m</t>
    <phoneticPr fontId="2" type="noConversion"/>
  </si>
  <si>
    <t>4위</t>
    <phoneticPr fontId="2" type="noConversion"/>
  </si>
  <si>
    <t>7위</t>
    <phoneticPr fontId="2" type="noConversion"/>
  </si>
  <si>
    <t>100m</t>
    <phoneticPr fontId="2" type="noConversion"/>
  </si>
  <si>
    <t>100mH</t>
    <phoneticPr fontId="2" type="noConversion"/>
  </si>
  <si>
    <t>4x100mR</t>
    <phoneticPr fontId="2" type="noConversion"/>
  </si>
  <si>
    <t>멀리뛰기</t>
    <phoneticPr fontId="2" type="noConversion"/>
  </si>
  <si>
    <t>800m</t>
    <phoneticPr fontId="2" type="noConversion"/>
  </si>
  <si>
    <t xml:space="preserve">  심판장 :                            (인)</t>
    <phoneticPr fontId="2" type="noConversion"/>
  </si>
  <si>
    <t>종목</t>
    <phoneticPr fontId="2" type="noConversion"/>
  </si>
  <si>
    <t>풍향풍속</t>
    <phoneticPr fontId="2" type="noConversion"/>
  </si>
  <si>
    <t>100m</t>
    <phoneticPr fontId="2" type="noConversion"/>
  </si>
  <si>
    <t>200m</t>
    <phoneticPr fontId="2" type="noConversion"/>
  </si>
  <si>
    <t>800m</t>
    <phoneticPr fontId="2" type="noConversion"/>
  </si>
  <si>
    <t>높이뛰기</t>
    <phoneticPr fontId="2" type="noConversion"/>
  </si>
  <si>
    <t>멀리뛰기</t>
    <phoneticPr fontId="2" type="noConversion"/>
  </si>
  <si>
    <t>포환던지기</t>
    <phoneticPr fontId="2" type="noConversion"/>
  </si>
  <si>
    <t>4x100mR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</si>
  <si>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</si>
  <si>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</si>
  <si>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</si>
  <si>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</si>
  <si>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</si>
  <si>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</si>
  <si>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</si>
  <si>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</si>
  <si>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</si>
  <si>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</si>
  <si>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</si>
  <si>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</si>
  <si>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</si>
  <si>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</si>
  <si>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 xml:space="preserve">  심판장 :                            (인)</t>
    <phoneticPr fontId="2" type="noConversion"/>
  </si>
  <si>
    <t>400m</t>
    <phoneticPr fontId="2" type="noConversion"/>
  </si>
  <si>
    <t>1500m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</si>
  <si>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</si>
  <si>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</si>
  <si>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</si>
  <si>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</si>
  <si>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4x400mR</t>
    <phoneticPr fontId="2" type="noConversion"/>
  </si>
  <si>
    <t>장대높이뛰기</t>
    <phoneticPr fontId="2" type="noConversion"/>
  </si>
  <si>
    <t>세단뛰기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</si>
  <si>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</si>
  <si>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</si>
  <si>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</si>
  <si>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</si>
  <si>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</si>
  <si>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100mH</t>
    <phoneticPr fontId="2" type="noConversion"/>
  </si>
  <si>
    <t>7종경기</t>
    <phoneticPr fontId="2" type="noConversion"/>
  </si>
  <si>
    <t>남고 1학년부</t>
    <phoneticPr fontId="2" type="noConversion"/>
  </si>
  <si>
    <t>여고 1학년부</t>
    <phoneticPr fontId="2" type="noConversion"/>
  </si>
  <si>
    <t>남자고등학교부</t>
    <phoneticPr fontId="2" type="noConversion"/>
  </si>
  <si>
    <t>여자고등학교부</t>
    <phoneticPr fontId="2" type="noConversion"/>
  </si>
  <si>
    <t>5000mW</t>
    <phoneticPr fontId="2" type="noConversion"/>
  </si>
  <si>
    <t>제50회 추계 전국 중.고등학교육상경기대회 겸 
제9회 추계 전국초등학교육상경기대회</t>
    <phoneticPr fontId="2" type="noConversion"/>
  </si>
  <si>
    <t>(보은  2021년 11월4일 ∼ 11월8일 )</t>
    <phoneticPr fontId="2" type="noConversion"/>
  </si>
  <si>
    <t>창던지기</t>
    <phoneticPr fontId="2" type="noConversion"/>
  </si>
  <si>
    <t>-</t>
    <phoneticPr fontId="2" type="noConversion"/>
  </si>
  <si>
    <t>44.19 기록경기</t>
    <phoneticPr fontId="2" type="noConversion"/>
  </si>
  <si>
    <t>27.89 기록경기</t>
    <phoneticPr fontId="2" type="noConversion"/>
  </si>
  <si>
    <t>1.70 기록경기</t>
    <phoneticPr fontId="2" type="noConversion"/>
  </si>
  <si>
    <t>2:20.75 기록경기</t>
    <phoneticPr fontId="2" type="noConversion"/>
  </si>
  <si>
    <t>2:37.45 기록경기</t>
    <phoneticPr fontId="2" type="noConversion"/>
  </si>
  <si>
    <t>2.90 공동1위</t>
    <phoneticPr fontId="2" type="noConversion"/>
  </si>
  <si>
    <t>남자중학교부</t>
    <phoneticPr fontId="2" type="noConversion"/>
  </si>
  <si>
    <t>3000m</t>
    <phoneticPr fontId="2" type="noConversion"/>
  </si>
  <si>
    <t>3000mW</t>
    <phoneticPr fontId="2" type="noConversion"/>
  </si>
  <si>
    <t xml:space="preserve">    </t>
    <phoneticPr fontId="2" type="noConversion"/>
  </si>
  <si>
    <t>5종경기</t>
    <phoneticPr fontId="2" type="noConversion"/>
  </si>
  <si>
    <t>여자중학교부</t>
    <phoneticPr fontId="2" type="noConversion"/>
  </si>
  <si>
    <t>남중 1학년부</t>
    <phoneticPr fontId="2" type="noConversion"/>
  </si>
  <si>
    <t>여중 1학년부</t>
    <phoneticPr fontId="2" type="noConversion"/>
  </si>
  <si>
    <t>남자초등학교부</t>
    <phoneticPr fontId="2" type="noConversion"/>
  </si>
  <si>
    <t>80m</t>
    <phoneticPr fontId="2" type="noConversion"/>
  </si>
  <si>
    <t>참고기록</t>
    <phoneticPr fontId="2" type="noConversion"/>
  </si>
  <si>
    <t>여자초등학교부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</si>
</sst>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176" formatCode="m:ss.00"/>
    <numFmt numFmtId="177" formatCode="mm:ss.00"/>
    <numFmt numFmtId="178" formatCode="0.0"/>
    <numFmt numFmtId="179" formatCode="0_);\(0\)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  <font>
      <sz val="7"/>
      <name val="휴먼각진옛체"/>
      <family val="1"/>
      <charset val="129"/>
    </font>
    <font>
      <sz val="7.5"/>
      <name val="휴먼각진옛체"/>
      <family val="1"/>
      <charset val="129"/>
    </font>
    <font>
      <sz val="8"/>
      <name val="가는으뜸체"/>
      <family val="2"/>
    </font>
    <font>
      <sz val="7"/>
      <name val="가는으뜸체"/>
      <family val="2"/>
    </font>
    <font>
      <b/>
      <sz val="7"/>
      <name val="HY견고딕"/>
      <family val="1"/>
      <charset val="129"/>
    </font>
    <font>
      <sz val="6.5"/>
      <name val="휴먼각진옛체"/>
      <family val="1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" fillId="0" borderId="0"/>
  </cellStyleXfs>
  <cellXfs count="243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28" xfId="0" quotePrefix="1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7" xfId="0" applyFont="1" applyFill="1" applyBorder="1" applyAlignment="1" applyProtection="1">
      <alignment horizontal="left" vertical="center" shrinkToFit="1"/>
    </xf>
    <xf numFmtId="0" fontId="3" fillId="0" borderId="28" xfId="0" quotePrefix="1" applyFont="1" applyFill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42" fontId="3" fillId="0" borderId="27" xfId="1" applyFont="1" applyFill="1" applyBorder="1" applyAlignment="1" applyProtection="1">
      <alignment horizontal="left" vertical="center" shrinkToFit="1"/>
    </xf>
    <xf numFmtId="0" fontId="4" fillId="0" borderId="28" xfId="0" applyFont="1" applyBorder="1" applyAlignment="1">
      <alignment vertical="center"/>
    </xf>
    <xf numFmtId="0" fontId="3" fillId="0" borderId="31" xfId="0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13" xfId="0" quotePrefix="1" applyFont="1" applyBorder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horizontal="left" vertical="center" shrinkToFit="1"/>
    </xf>
    <xf numFmtId="0" fontId="3" fillId="0" borderId="31" xfId="0" applyFont="1" applyFill="1" applyBorder="1" applyAlignment="1" applyProtection="1">
      <alignment horizontal="left" vertical="center" shrinkToFit="1"/>
    </xf>
    <xf numFmtId="0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2" fontId="3" fillId="0" borderId="13" xfId="0" applyNumberFormat="1" applyFont="1" applyBorder="1" applyAlignment="1" applyProtection="1">
      <alignment horizontal="left" vertical="center" shrinkToFit="1"/>
    </xf>
    <xf numFmtId="2" fontId="3" fillId="0" borderId="13" xfId="0" applyNumberFormat="1" applyFont="1" applyFill="1" applyBorder="1" applyAlignment="1" applyProtection="1">
      <alignment horizontal="left" vertical="center" shrinkToFit="1"/>
    </xf>
    <xf numFmtId="0" fontId="10" fillId="0" borderId="29" xfId="0" applyFont="1" applyFill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38" xfId="0" applyFont="1" applyBorder="1" applyAlignment="1" applyProtection="1">
      <alignment horizontal="left" vertical="center" shrinkToFit="1"/>
    </xf>
    <xf numFmtId="0" fontId="3" fillId="0" borderId="12" xfId="0" quotePrefix="1" applyFont="1" applyFill="1" applyBorder="1" applyAlignment="1" applyProtection="1">
      <alignment horizontal="left" vertical="center" shrinkToFit="1"/>
    </xf>
    <xf numFmtId="0" fontId="3" fillId="0" borderId="13" xfId="0" quotePrefix="1" applyFont="1" applyFill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2" fontId="3" fillId="0" borderId="16" xfId="0" applyNumberFormat="1" applyFont="1" applyBorder="1" applyAlignment="1" applyProtection="1">
      <alignment horizontal="left" vertical="center" shrinkToFit="1"/>
    </xf>
    <xf numFmtId="42" fontId="3" fillId="0" borderId="27" xfId="1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13" xfId="0" applyNumberFormat="1" applyFont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176" fontId="3" fillId="0" borderId="13" xfId="0" applyNumberFormat="1" applyFont="1" applyFill="1" applyBorder="1" applyAlignment="1" applyProtection="1">
      <alignment horizontal="left" vertical="center" shrinkToFit="1"/>
    </xf>
    <xf numFmtId="177" fontId="3" fillId="0" borderId="13" xfId="0" applyNumberFormat="1" applyFont="1" applyFill="1" applyBorder="1" applyAlignment="1" applyProtection="1">
      <alignment horizontal="left" vertical="center" shrinkToFit="1"/>
    </xf>
    <xf numFmtId="2" fontId="3" fillId="0" borderId="16" xfId="0" applyNumberFormat="1" applyFont="1" applyFill="1" applyBorder="1" applyAlignment="1" applyProtection="1">
      <alignment horizontal="left" vertical="center" shrinkToFit="1"/>
    </xf>
    <xf numFmtId="0" fontId="3" fillId="0" borderId="28" xfId="0" quotePrefix="1" applyNumberFormat="1" applyFont="1" applyFill="1" applyBorder="1" applyAlignment="1" applyProtection="1">
      <alignment horizontal="left" vertical="center" shrinkToFit="1"/>
    </xf>
    <xf numFmtId="0" fontId="3" fillId="0" borderId="28" xfId="1" quotePrefix="1" applyNumberFormat="1" applyFont="1" applyFill="1" applyBorder="1" applyAlignment="1" applyProtection="1">
      <alignment horizontal="left" vertical="center" shrinkToFit="1"/>
    </xf>
    <xf numFmtId="178" fontId="3" fillId="0" borderId="28" xfId="0" quotePrefix="1" applyNumberFormat="1" applyFont="1" applyFill="1" applyBorder="1" applyAlignment="1" applyProtection="1">
      <alignment horizontal="left" vertical="center" shrinkToFit="1"/>
    </xf>
    <xf numFmtId="0" fontId="3" fillId="0" borderId="20" xfId="0" quotePrefix="1" applyFont="1" applyBorder="1" applyAlignment="1" applyProtection="1">
      <alignment horizontal="left" vertical="center" shrinkToFit="1"/>
    </xf>
    <xf numFmtId="177" fontId="3" fillId="0" borderId="13" xfId="0" applyNumberFormat="1" applyFont="1" applyBorder="1" applyAlignment="1" applyProtection="1">
      <alignment horizontal="left" vertical="center" shrinkToFit="1"/>
    </xf>
    <xf numFmtId="0" fontId="0" fillId="0" borderId="36" xfId="0" applyBorder="1" applyAlignment="1">
      <alignment horizontal="center" vertical="top"/>
    </xf>
    <xf numFmtId="0" fontId="3" fillId="0" borderId="28" xfId="1" quotePrefix="1" applyNumberFormat="1" applyFont="1" applyBorder="1" applyAlignment="1" applyProtection="1">
      <alignment horizontal="left" vertical="center" shrinkToFit="1"/>
    </xf>
    <xf numFmtId="0" fontId="11" fillId="0" borderId="0" xfId="0" applyFont="1" applyAlignment="1">
      <alignment horizontal="left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43" xfId="0" applyNumberFormat="1" applyFont="1" applyBorder="1" applyAlignment="1" applyProtection="1">
      <alignment horizontal="left" vertical="center" shrinkToFit="1"/>
    </xf>
    <xf numFmtId="0" fontId="6" fillId="0" borderId="43" xfId="0" applyNumberFormat="1" applyFont="1" applyBorder="1" applyAlignment="1" applyProtection="1">
      <alignment horizontal="left" vertical="center" shrinkToFit="1"/>
    </xf>
    <xf numFmtId="0" fontId="3" fillId="0" borderId="30" xfId="0" quotePrefix="1" applyFont="1" applyBorder="1" applyAlignment="1" applyProtection="1">
      <alignment horizontal="left" vertical="center" shrinkToFit="1"/>
    </xf>
    <xf numFmtId="0" fontId="10" fillId="0" borderId="29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left" vertical="center" shrinkToFit="1"/>
    </xf>
    <xf numFmtId="0" fontId="3" fillId="0" borderId="45" xfId="0" applyFont="1" applyBorder="1" applyAlignment="1" applyProtection="1">
      <alignment horizontal="left" vertical="center" shrinkToFit="1"/>
    </xf>
    <xf numFmtId="0" fontId="3" fillId="0" borderId="45" xfId="0" applyNumberFormat="1" applyFont="1" applyBorder="1" applyAlignment="1" applyProtection="1">
      <alignment horizontal="left" vertical="center" shrinkToFit="1"/>
    </xf>
    <xf numFmtId="0" fontId="3" fillId="0" borderId="46" xfId="0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3" fillId="0" borderId="12" xfId="0" quotePrefix="1" applyFont="1" applyBorder="1" applyAlignment="1" applyProtection="1">
      <alignment horizontal="left" vertical="center" shrinkToFit="1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10" fillId="0" borderId="28" xfId="0" applyFont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2" fontId="3" fillId="0" borderId="13" xfId="0" quotePrefix="1" applyNumberFormat="1" applyFont="1" applyBorder="1" applyAlignment="1" applyProtection="1">
      <alignment horizontal="left" vertical="center" shrinkToFit="1"/>
    </xf>
    <xf numFmtId="0" fontId="12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36" xfId="0" applyBorder="1" applyAlignment="1">
      <alignment horizontal="center" vertical="top" shrinkToFit="1"/>
    </xf>
    <xf numFmtId="0" fontId="3" fillId="0" borderId="21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0" borderId="38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27" xfId="0" applyFont="1" applyBorder="1" applyAlignment="1">
      <alignment horizontal="left" vertical="center" shrinkToFit="1"/>
    </xf>
    <xf numFmtId="0" fontId="15" fillId="0" borderId="28" xfId="0" quotePrefix="1" applyFont="1" applyBorder="1" applyAlignment="1">
      <alignment horizontal="left" vertical="center" shrinkToFit="1"/>
    </xf>
    <xf numFmtId="0" fontId="15" fillId="0" borderId="28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1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30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left" vertical="center" shrinkToFit="1"/>
    </xf>
    <xf numFmtId="0" fontId="15" fillId="0" borderId="22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left" vertical="center" shrinkToFit="1"/>
    </xf>
    <xf numFmtId="0" fontId="0" fillId="0" borderId="36" xfId="0" applyBorder="1" applyAlignment="1">
      <alignment horizontal="center" vertical="center"/>
    </xf>
    <xf numFmtId="2" fontId="15" fillId="0" borderId="34" xfId="0" applyNumberFormat="1" applyFont="1" applyBorder="1" applyAlignment="1">
      <alignment horizontal="left" vertical="center" shrinkToFit="1"/>
    </xf>
    <xf numFmtId="2" fontId="15" fillId="0" borderId="13" xfId="0" quotePrefix="1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5" fillId="0" borderId="47" xfId="0" quotePrefix="1" applyFont="1" applyBorder="1" applyAlignment="1">
      <alignment horizontal="left" vertical="center" shrinkToFit="1"/>
    </xf>
    <xf numFmtId="0" fontId="15" fillId="0" borderId="48" xfId="0" quotePrefix="1" applyFont="1" applyBorder="1" applyAlignment="1">
      <alignment horizontal="left" vertical="center" shrinkToFit="1"/>
    </xf>
    <xf numFmtId="2" fontId="15" fillId="0" borderId="49" xfId="0" quotePrefix="1" applyNumberFormat="1" applyFont="1" applyBorder="1" applyAlignment="1">
      <alignment horizontal="left" vertical="center" shrinkToFit="1"/>
    </xf>
    <xf numFmtId="0" fontId="15" fillId="0" borderId="47" xfId="0" applyFont="1" applyBorder="1" applyAlignment="1">
      <alignment horizontal="left" vertical="center" shrinkToFit="1"/>
    </xf>
    <xf numFmtId="0" fontId="15" fillId="0" borderId="48" xfId="0" applyFont="1" applyBorder="1" applyAlignment="1">
      <alignment horizontal="left" vertical="center" shrinkToFit="1"/>
    </xf>
    <xf numFmtId="2" fontId="15" fillId="0" borderId="49" xfId="0" applyNumberFormat="1" applyFont="1" applyBorder="1" applyAlignment="1">
      <alignment horizontal="left" vertical="center" shrinkToFit="1"/>
    </xf>
    <xf numFmtId="0" fontId="15" fillId="0" borderId="49" xfId="0" applyFont="1" applyBorder="1" applyAlignment="1">
      <alignment horizontal="left" vertical="center" shrinkToFit="1"/>
    </xf>
    <xf numFmtId="0" fontId="15" fillId="0" borderId="32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179" fontId="15" fillId="0" borderId="27" xfId="0" applyNumberFormat="1" applyFont="1" applyBorder="1" applyAlignment="1">
      <alignment horizontal="left" vertical="center" shrinkToFit="1"/>
    </xf>
    <xf numFmtId="179" fontId="15" fillId="0" borderId="22" xfId="0" applyNumberFormat="1" applyFont="1" applyBorder="1" applyAlignment="1">
      <alignment horizontal="left" vertical="center" shrinkToFit="1"/>
    </xf>
    <xf numFmtId="179" fontId="15" fillId="0" borderId="28" xfId="0" applyNumberFormat="1" applyFont="1" applyBorder="1" applyAlignment="1">
      <alignment horizontal="left" vertical="center" shrinkToFit="1"/>
    </xf>
    <xf numFmtId="179" fontId="15" fillId="0" borderId="29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quotePrefix="1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quotePrefix="1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2" fontId="3" fillId="0" borderId="13" xfId="0" applyNumberFormat="1" applyFont="1" applyBorder="1" applyAlignment="1">
      <alignment horizontal="left" vertical="center" shrinkToFit="1"/>
    </xf>
    <xf numFmtId="0" fontId="3" fillId="0" borderId="12" xfId="0" quotePrefix="1" applyFont="1" applyBorder="1" applyAlignment="1">
      <alignment horizontal="left" vertical="center" shrinkToFit="1"/>
    </xf>
    <xf numFmtId="0" fontId="3" fillId="0" borderId="2" xfId="0" quotePrefix="1" applyFont="1" applyBorder="1" applyAlignment="1">
      <alignment horizontal="left" vertical="center" shrinkToFit="1"/>
    </xf>
    <xf numFmtId="0" fontId="3" fillId="0" borderId="13" xfId="0" quotePrefix="1" applyFont="1" applyBorder="1" applyAlignment="1">
      <alignment horizontal="left" vertical="center" shrinkToFit="1"/>
    </xf>
    <xf numFmtId="0" fontId="10" fillId="0" borderId="2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0" xfId="2" quotePrefix="1" applyFont="1" applyAlignment="1">
      <alignment horizontal="left" vertical="center"/>
    </xf>
    <xf numFmtId="0" fontId="3" fillId="0" borderId="23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17" fillId="0" borderId="2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0" xfId="0" quotePrefix="1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36" xfId="0" applyFont="1" applyBorder="1" applyAlignment="1">
      <alignment horizontal="center" vertical="center"/>
    </xf>
    <xf numFmtId="179" fontId="3" fillId="0" borderId="27" xfId="0" applyNumberFormat="1" applyFont="1" applyBorder="1" applyAlignment="1">
      <alignment horizontal="left" vertical="center" shrinkToFit="1"/>
    </xf>
    <xf numFmtId="0" fontId="18" fillId="0" borderId="0" xfId="0" applyFont="1" applyAlignment="1">
      <alignment horizontal="center" vertical="center"/>
    </xf>
  </cellXfs>
  <cellStyles count="3">
    <cellStyle name="통화 [0]" xfId="1" builtinId="7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styles" Target="styles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66" Type="http://schemas.openxmlformats.org/officeDocument/2006/relationships/externalLink" Target="externalLinks/externalLink59.xml"/><Relationship Id="rId87" Type="http://schemas.openxmlformats.org/officeDocument/2006/relationships/externalLink" Target="externalLinks/externalLink80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19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5000mW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4x100m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4x400m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&#54596;&#4630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1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2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4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8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1500m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5000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100mH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400mH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3000mSC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5000mW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4x100m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4x400m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50668;&#44256;\&#50668;&#44256;&#54596;&#463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45224;&#44256;1&#54617;&#45380;1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45224;&#44256;1&#54617;&#45380;4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45224;&#44256;1&#54617;&#45380;8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4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45224;&#44256;1&#54617;&#45380;5000m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45224;&#44256;1&#54617;&#45380;110mH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45224;&#44256;1&#54617;&#45380;&#54596;&#46300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50668;&#44256;1&#54617;&#45380;1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50668;&#44256;1&#54617;&#45380;400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50668;&#44256;1&#54617;&#45380;8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50668;&#44256;1&#54617;&#45380;5000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50668;&#44256;1&#54617;&#45380;100mH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1&#54617;&#45380;\&#50668;&#44256;1&#54617;&#45380;&#54596;&#4630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45224;&#51473;\&#45224;&#51473;10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45224;&#51473;\&#45224;&#51473;200m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45224;&#51473;\&#45224;&#51473;400m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45224;&#51473;\&#45224;&#51473;800m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45224;&#51473;\&#45224;&#51473;1500m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45224;&#51473;\&#45224;&#51473;3000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45224;&#51473;\&#45224;&#51473;110mH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45224;&#51473;\&#45224;&#51473;3000mW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45224;&#51473;\&#45224;&#51473;4x100mR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45224;&#51473;\&#45224;&#51473;4x400mR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45224;&#51473;\&#45224;&#51473;&#54596;&#463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15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50668;&#51473;\&#50668;&#51473;100m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50668;&#51473;\&#50668;&#51473;200m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50668;&#51473;\&#50668;&#51473;400m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50668;&#51473;\&#50668;&#51473;800m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50668;&#51473;\&#50668;&#51473;1500m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50668;&#51473;\&#50668;&#51473;3000m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50668;&#51473;\&#50668;&#51473;100mH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50668;&#51473;\&#50668;&#51473;3000mW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50668;&#51473;\&#50668;&#51473;4x100mR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50668;&#51473;\&#50668;&#51473;4x400m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5000m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&#50668;&#51473;\&#50668;&#51473;&#54596;&#46300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1&#54617;&#45380;\&#45224;&#51473;1&#54617;&#45380;100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1&#54617;&#45380;\&#45224;&#51473;1&#54617;&#45380;400m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1&#54617;&#45380;\&#45224;&#51473;1&#54617;&#45380;1500m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1&#54617;&#45380;\&#45224;&#51473;1&#54617;&#45380;&#54596;&#46300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1&#54617;&#45380;\&#50668;&#51473;1&#54617;&#45380;100m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1&#54617;&#45380;\&#50668;&#51473;1&#54617;&#45380;400m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1&#54617;&#45380;\&#50668;&#51473;1&#54617;&#45380;1500m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1473;&#54617;&#44368;&#48512;4\1&#54617;&#45380;\&#50668;&#51473;1&#54617;&#45380;&#54596;&#46300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45224;&#52488;\&#45224;&#52488;80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110mH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45224;&#52488;\&#45224;&#52488;100m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45224;&#52488;\&#45224;&#52488;200m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45224;&#52488;\&#45224;&#52488;800m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45224;&#52488;\&#45224;&#52488;&#54596;&#46300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45224;&#52488;\&#45224;&#52488;4x100mR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50668;&#52488;\&#50668;&#52488;80m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50668;&#52488;\&#50668;&#52488;100m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50668;&#52488;\&#50668;&#52488;200m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50668;&#52488;\&#50668;&#52488;800m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50668;&#52488;\&#50668;&#52488;&#54596;&#463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400mH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52488;&#46321;&#54617;&#44368;&#48512;2\&#50668;&#52488;\&#50668;&#52488;4x100m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1104\&#44256;&#46321;&#54617;&#44368;&#48512;4\&#45224;&#44256;\&#45224;&#44256;3000m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0.6</v>
          </cell>
        </row>
        <row r="11">
          <cell r="C11" t="str">
            <v>이재혁</v>
          </cell>
          <cell r="E11" t="str">
            <v>충남체육고</v>
          </cell>
          <cell r="F11" t="str">
            <v>10.46CR</v>
          </cell>
        </row>
        <row r="12">
          <cell r="C12" t="str">
            <v>김량희</v>
          </cell>
          <cell r="E12" t="str">
            <v>전북체육고</v>
          </cell>
          <cell r="F12" t="str">
            <v>10.62CR</v>
          </cell>
        </row>
        <row r="13">
          <cell r="C13" t="str">
            <v>김동암</v>
          </cell>
          <cell r="E13" t="str">
            <v>서울체육고</v>
          </cell>
          <cell r="F13" t="str">
            <v>10.74</v>
          </cell>
        </row>
        <row r="14">
          <cell r="C14" t="str">
            <v>노호진</v>
          </cell>
          <cell r="E14" t="str">
            <v>대구체육고</v>
          </cell>
          <cell r="F14" t="str">
            <v>10.74</v>
          </cell>
        </row>
        <row r="15">
          <cell r="C15" t="str">
            <v>이동현</v>
          </cell>
          <cell r="E15" t="str">
            <v>남녕고</v>
          </cell>
          <cell r="F15" t="str">
            <v>10.76</v>
          </cell>
        </row>
        <row r="16">
          <cell r="C16" t="str">
            <v>이태화</v>
          </cell>
          <cell r="E16" t="str">
            <v>동인천고</v>
          </cell>
          <cell r="F16" t="str">
            <v>10.90</v>
          </cell>
        </row>
        <row r="17">
          <cell r="C17" t="str">
            <v>하승원</v>
          </cell>
          <cell r="F17" t="str">
            <v>10.93</v>
          </cell>
        </row>
        <row r="18">
          <cell r="E18" t="str">
            <v>대전체육고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김홍성</v>
          </cell>
          <cell r="E11" t="str">
            <v>배문고</v>
          </cell>
          <cell r="F11" t="str">
            <v>23:27.22</v>
          </cell>
        </row>
        <row r="12">
          <cell r="C12" t="str">
            <v>심재찬</v>
          </cell>
          <cell r="E12" t="str">
            <v>심원고</v>
          </cell>
          <cell r="F12" t="str">
            <v>23:52.13</v>
          </cell>
        </row>
        <row r="13">
          <cell r="C13" t="str">
            <v>김민규</v>
          </cell>
          <cell r="E13" t="str">
            <v>충남체육고</v>
          </cell>
          <cell r="F13" t="str">
            <v>25:00.14</v>
          </cell>
        </row>
        <row r="14">
          <cell r="C14" t="str">
            <v>서찬영</v>
          </cell>
          <cell r="F14" t="str">
            <v>29:38.14</v>
          </cell>
        </row>
        <row r="15">
          <cell r="E15" t="str">
            <v>경북체육고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이석원 최현수 주영찬 우인섭</v>
          </cell>
          <cell r="E11" t="str">
            <v>경복고</v>
          </cell>
          <cell r="F11" t="str">
            <v>42.52</v>
          </cell>
        </row>
        <row r="12">
          <cell r="C12" t="str">
            <v>신찬이 김량희 김현준 김명범</v>
          </cell>
          <cell r="E12" t="str">
            <v>전북체육고</v>
          </cell>
          <cell r="F12" t="str">
            <v>43.22</v>
          </cell>
        </row>
        <row r="13">
          <cell r="C13" t="str">
            <v>이상훈 정지원 정안성 하승원</v>
          </cell>
          <cell r="E13" t="str">
            <v>은행고</v>
          </cell>
          <cell r="F13" t="str">
            <v>43.28</v>
          </cell>
        </row>
        <row r="14">
          <cell r="C14" t="str">
            <v>김문섭 김민우 김태현 이상훈</v>
          </cell>
          <cell r="E14" t="str">
            <v>인천체육고</v>
          </cell>
          <cell r="F14" t="str">
            <v>43.34</v>
          </cell>
        </row>
        <row r="15">
          <cell r="C15" t="str">
            <v>최영환 이태화 김현 박권</v>
          </cell>
          <cell r="E15" t="str">
            <v>동인천고</v>
          </cell>
          <cell r="F15" t="str">
            <v>43.38</v>
          </cell>
        </row>
        <row r="16">
          <cell r="C16" t="str">
            <v>문지원 이동현 고재혁 고수완</v>
          </cell>
          <cell r="E16" t="str">
            <v>남녕고</v>
          </cell>
          <cell r="F16" t="str">
            <v>43.40</v>
          </cell>
        </row>
        <row r="17">
          <cell r="C17" t="str">
            <v>임동건 조민우 임승호 박성현</v>
          </cell>
          <cell r="E17" t="str">
            <v>충북체육고</v>
          </cell>
          <cell r="F17" t="str">
            <v>43.89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정윤성 신재혁 윤겸재 김진형</v>
          </cell>
          <cell r="E11" t="str">
            <v>충남체육고</v>
          </cell>
          <cell r="F11" t="str">
            <v>3:22.48</v>
          </cell>
        </row>
        <row r="12">
          <cell r="C12" t="str">
            <v xml:space="preserve">김준민 전유민 최호석 박상민 </v>
          </cell>
          <cell r="E12" t="str">
            <v>서울체육고</v>
          </cell>
          <cell r="F12" t="str">
            <v>3:23.17</v>
          </cell>
        </row>
        <row r="13">
          <cell r="C13" t="str">
            <v>하승원 정안성 정지원 김세현</v>
          </cell>
          <cell r="E13" t="str">
            <v>은행고</v>
          </cell>
          <cell r="F13" t="str">
            <v>3:24.10</v>
          </cell>
        </row>
        <row r="14">
          <cell r="C14" t="str">
            <v>이태화 김현 최영환 박권</v>
          </cell>
          <cell r="E14" t="str">
            <v>동인천고</v>
          </cell>
          <cell r="F14" t="str">
            <v>3:29.03</v>
          </cell>
        </row>
        <row r="15">
          <cell r="C15" t="str">
            <v>고재혁 이동현 이건재 고수완</v>
          </cell>
          <cell r="E15" t="str">
            <v>남녕고</v>
          </cell>
          <cell r="F15" t="str">
            <v>3:29.75</v>
          </cell>
        </row>
        <row r="16">
          <cell r="C16" t="str">
            <v>이덕하 조민우 임동건 송형근</v>
          </cell>
          <cell r="E16" t="str">
            <v>충북체육고</v>
          </cell>
          <cell r="F16" t="str">
            <v>3:30.42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최진우</v>
          </cell>
          <cell r="E11" t="str">
            <v>울산스포츠과학고</v>
          </cell>
          <cell r="F11" t="str">
            <v>2.10</v>
          </cell>
        </row>
        <row r="12">
          <cell r="C12" t="str">
            <v>임예찬</v>
          </cell>
          <cell r="E12" t="str">
            <v>전북체육고</v>
          </cell>
          <cell r="F12" t="str">
            <v>1.85</v>
          </cell>
        </row>
        <row r="13">
          <cell r="C13" t="str">
            <v>이재윤</v>
          </cell>
          <cell r="E13" t="str">
            <v>포항두호고</v>
          </cell>
          <cell r="F13" t="str">
            <v>1.80</v>
          </cell>
        </row>
      </sheetData>
      <sheetData sheetId="1" refreshError="1"/>
      <sheetData sheetId="2">
        <row r="11">
          <cell r="C11" t="str">
            <v>이찬형</v>
          </cell>
          <cell r="E11" t="str">
            <v>대전체육고</v>
          </cell>
          <cell r="F11" t="str">
            <v>6.68</v>
          </cell>
          <cell r="G11" t="str">
            <v>-0.7</v>
          </cell>
        </row>
        <row r="12">
          <cell r="C12" t="str">
            <v>이건재</v>
          </cell>
          <cell r="E12" t="str">
            <v>남녕고</v>
          </cell>
          <cell r="F12" t="str">
            <v>6.67</v>
          </cell>
          <cell r="G12" t="str">
            <v>-1.6</v>
          </cell>
        </row>
        <row r="13">
          <cell r="C13" t="str">
            <v>장예찬</v>
          </cell>
          <cell r="E13" t="str">
            <v>광양하이텍고</v>
          </cell>
          <cell r="F13" t="str">
            <v>6.59</v>
          </cell>
          <cell r="G13" t="str">
            <v>0.6</v>
          </cell>
        </row>
        <row r="14">
          <cell r="C14" t="str">
            <v>김현종</v>
          </cell>
          <cell r="E14" t="str">
            <v>충현고</v>
          </cell>
          <cell r="F14" t="str">
            <v>6.58</v>
          </cell>
          <cell r="G14" t="str">
            <v>-0.3</v>
          </cell>
        </row>
        <row r="15">
          <cell r="C15" t="str">
            <v>이상훈</v>
          </cell>
          <cell r="E15" t="str">
            <v>경기모바일과학고</v>
          </cell>
          <cell r="F15" t="str">
            <v>6.50</v>
          </cell>
          <cell r="G15" t="str">
            <v>-1.2</v>
          </cell>
        </row>
        <row r="16">
          <cell r="C16" t="str">
            <v>이혜성</v>
          </cell>
          <cell r="E16" t="str">
            <v>경기모바일과학고</v>
          </cell>
          <cell r="F16" t="str">
            <v>6.43</v>
          </cell>
          <cell r="G16" t="str">
            <v>0.0</v>
          </cell>
        </row>
        <row r="17">
          <cell r="C17" t="str">
            <v>김지환</v>
          </cell>
          <cell r="E17" t="str">
            <v>경기모바일과학고</v>
          </cell>
          <cell r="F17" t="str">
            <v>6.38</v>
          </cell>
          <cell r="G17" t="str">
            <v>0.4</v>
          </cell>
        </row>
        <row r="18">
          <cell r="C18" t="str">
            <v>정진엽</v>
          </cell>
          <cell r="E18" t="str">
            <v>충남체육고</v>
          </cell>
          <cell r="F18" t="str">
            <v>6.23</v>
          </cell>
          <cell r="G18" t="str">
            <v>-1.5</v>
          </cell>
        </row>
      </sheetData>
      <sheetData sheetId="3">
        <row r="11">
          <cell r="C11" t="str">
            <v>최영환</v>
          </cell>
          <cell r="E11" t="str">
            <v>동인천고</v>
          </cell>
          <cell r="F11" t="str">
            <v>15.14</v>
          </cell>
          <cell r="G11" t="str">
            <v>1.3</v>
          </cell>
        </row>
        <row r="12">
          <cell r="C12" t="str">
            <v>박태양</v>
          </cell>
          <cell r="E12" t="str">
            <v>충남체육고</v>
          </cell>
          <cell r="F12" t="str">
            <v>14.31</v>
          </cell>
          <cell r="G12" t="str">
            <v>0.3</v>
          </cell>
        </row>
        <row r="13">
          <cell r="C13" t="str">
            <v>김지환</v>
          </cell>
          <cell r="E13" t="str">
            <v>경기모바일과학고</v>
          </cell>
          <cell r="F13" t="str">
            <v>14.26</v>
          </cell>
          <cell r="G13" t="str">
            <v>0.3</v>
          </cell>
        </row>
        <row r="14">
          <cell r="C14" t="str">
            <v>김현종</v>
          </cell>
          <cell r="E14" t="str">
            <v>충현고</v>
          </cell>
          <cell r="F14" t="str">
            <v>13.96</v>
          </cell>
          <cell r="G14" t="str">
            <v>-1.4</v>
          </cell>
        </row>
        <row r="15">
          <cell r="C15" t="str">
            <v>신재혁</v>
          </cell>
          <cell r="E15" t="str">
            <v>충남체육고</v>
          </cell>
          <cell r="F15" t="str">
            <v>13.90</v>
          </cell>
          <cell r="G15" t="str">
            <v>-1.3</v>
          </cell>
        </row>
        <row r="16">
          <cell r="C16" t="str">
            <v>정태식</v>
          </cell>
          <cell r="E16" t="str">
            <v>인천체육고</v>
          </cell>
          <cell r="F16" t="str">
            <v>13.41</v>
          </cell>
          <cell r="G16" t="str">
            <v>-2.0</v>
          </cell>
        </row>
      </sheetData>
      <sheetData sheetId="4">
        <row r="11">
          <cell r="C11" t="str">
            <v>김현민</v>
          </cell>
          <cell r="E11" t="str">
            <v>경남체육고</v>
          </cell>
          <cell r="F11" t="str">
            <v>16.71</v>
          </cell>
        </row>
        <row r="12">
          <cell r="C12" t="str">
            <v>박도현</v>
          </cell>
          <cell r="E12" t="str">
            <v>목포문태고</v>
          </cell>
          <cell r="F12" t="str">
            <v>16.67</v>
          </cell>
        </row>
        <row r="13">
          <cell r="C13" t="str">
            <v>주재훈</v>
          </cell>
          <cell r="E13" t="str">
            <v>동인천고</v>
          </cell>
          <cell r="F13" t="str">
            <v>16.17</v>
          </cell>
        </row>
        <row r="14">
          <cell r="C14" t="str">
            <v>김예찬</v>
          </cell>
          <cell r="E14" t="str">
            <v>경남체육고</v>
          </cell>
          <cell r="F14" t="str">
            <v>14.86</v>
          </cell>
        </row>
        <row r="15">
          <cell r="C15" t="str">
            <v>허모세</v>
          </cell>
          <cell r="E15" t="str">
            <v>경남체육고</v>
          </cell>
          <cell r="F15" t="str">
            <v>14.24</v>
          </cell>
        </row>
        <row r="16">
          <cell r="C16" t="str">
            <v>전정훈</v>
          </cell>
          <cell r="E16" t="str">
            <v>인천체육고</v>
          </cell>
          <cell r="F16" t="str">
            <v>13.41</v>
          </cell>
        </row>
        <row r="17">
          <cell r="C17" t="str">
            <v>이형진</v>
          </cell>
          <cell r="E17" t="str">
            <v>경북체육고</v>
          </cell>
          <cell r="F17" t="str">
            <v>12.11</v>
          </cell>
        </row>
      </sheetData>
      <sheetData sheetId="5">
        <row r="11">
          <cell r="C11" t="str">
            <v>장재덕</v>
          </cell>
          <cell r="E11" t="str">
            <v>경북체육고</v>
          </cell>
          <cell r="F11" t="str">
            <v>50.16</v>
          </cell>
        </row>
        <row r="12">
          <cell r="C12" t="str">
            <v>김광섭</v>
          </cell>
          <cell r="E12" t="str">
            <v>문창고</v>
          </cell>
          <cell r="F12" t="str">
            <v>48.23</v>
          </cell>
        </row>
        <row r="13">
          <cell r="C13" t="str">
            <v>김성우</v>
          </cell>
          <cell r="E13" t="str">
            <v>충북체육고</v>
          </cell>
          <cell r="F13" t="str">
            <v>44.31</v>
          </cell>
        </row>
        <row r="14">
          <cell r="C14" t="str">
            <v>성민재</v>
          </cell>
          <cell r="E14" t="str">
            <v>경남체육고</v>
          </cell>
          <cell r="F14" t="str">
            <v>38.19</v>
          </cell>
        </row>
        <row r="15">
          <cell r="C15" t="str">
            <v>진윤현</v>
          </cell>
          <cell r="E15" t="str">
            <v>경남체육고</v>
          </cell>
          <cell r="F15" t="str">
            <v>37.32</v>
          </cell>
        </row>
        <row r="16">
          <cell r="C16" t="str">
            <v>최태훈</v>
          </cell>
          <cell r="E16" t="str">
            <v>은행고</v>
          </cell>
          <cell r="F16" t="str">
            <v>32.12</v>
          </cell>
        </row>
      </sheetData>
      <sheetData sheetId="6">
        <row r="11">
          <cell r="C11" t="str">
            <v>배준호</v>
          </cell>
          <cell r="E11" t="str">
            <v>전북체육고</v>
          </cell>
          <cell r="F11" t="str">
            <v>48.99</v>
          </cell>
        </row>
        <row r="12">
          <cell r="C12" t="str">
            <v>김태완</v>
          </cell>
          <cell r="E12" t="str">
            <v>전북체육고</v>
          </cell>
          <cell r="F12" t="str">
            <v>42.52</v>
          </cell>
        </row>
        <row r="13">
          <cell r="C13" t="str">
            <v>신주환</v>
          </cell>
          <cell r="E13" t="str">
            <v>전북체육고</v>
          </cell>
          <cell r="F13" t="str">
            <v>42.14</v>
          </cell>
        </row>
      </sheetData>
      <sheetData sheetId="7">
        <row r="11">
          <cell r="C11" t="str">
            <v>손민찬</v>
          </cell>
          <cell r="E11" t="str">
            <v>문창고</v>
          </cell>
          <cell r="F11" t="str">
            <v>64.20</v>
          </cell>
        </row>
        <row r="12">
          <cell r="C12" t="str">
            <v>최호연</v>
          </cell>
          <cell r="E12" t="str">
            <v>청원고</v>
          </cell>
          <cell r="F12" t="str">
            <v>61.92</v>
          </cell>
        </row>
        <row r="13">
          <cell r="C13" t="str">
            <v>김태호</v>
          </cell>
          <cell r="E13" t="str">
            <v>경남체육고</v>
          </cell>
          <cell r="F13" t="str">
            <v>56.22</v>
          </cell>
        </row>
        <row r="14">
          <cell r="C14" t="str">
            <v>심하민</v>
          </cell>
          <cell r="E14" t="str">
            <v>전북체육고</v>
          </cell>
          <cell r="F14" t="str">
            <v>52.86</v>
          </cell>
        </row>
        <row r="15">
          <cell r="C15" t="str">
            <v>최재형</v>
          </cell>
          <cell r="E15" t="str">
            <v>충현고</v>
          </cell>
          <cell r="F15" t="str">
            <v>38.98</v>
          </cell>
        </row>
      </sheetData>
      <sheetData sheetId="8">
        <row r="11">
          <cell r="C11" t="str">
            <v>최희태</v>
          </cell>
          <cell r="E11" t="str">
            <v>대전체육고</v>
          </cell>
          <cell r="F11" t="str">
            <v>5,465점</v>
          </cell>
        </row>
        <row r="12">
          <cell r="C12" t="str">
            <v>김태양</v>
          </cell>
          <cell r="E12" t="str">
            <v>동인천고</v>
          </cell>
          <cell r="F12" t="str">
            <v>4,916점</v>
          </cell>
        </row>
        <row r="13">
          <cell r="C13" t="str">
            <v>차정우</v>
          </cell>
          <cell r="E13" t="str">
            <v>경북체육고</v>
          </cell>
          <cell r="F13" t="str">
            <v>4,718점</v>
          </cell>
        </row>
        <row r="14">
          <cell r="C14" t="str">
            <v>이도근</v>
          </cell>
          <cell r="E14" t="str">
            <v>신명고</v>
          </cell>
          <cell r="F14" t="str">
            <v>4,572점</v>
          </cell>
        </row>
        <row r="15">
          <cell r="C15" t="str">
            <v>민다원</v>
          </cell>
          <cell r="E15" t="str">
            <v>충북체육고</v>
          </cell>
          <cell r="F15" t="str">
            <v>4,476점</v>
          </cell>
        </row>
        <row r="16">
          <cell r="C16" t="str">
            <v>이용헌</v>
          </cell>
          <cell r="E16" t="str">
            <v>태원고</v>
          </cell>
          <cell r="F16" t="str">
            <v>3,985점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-1.2</v>
          </cell>
        </row>
        <row r="11">
          <cell r="C11" t="str">
            <v>허성민</v>
          </cell>
          <cell r="E11" t="str">
            <v>대구체육고</v>
          </cell>
          <cell r="F11" t="str">
            <v>12.66</v>
          </cell>
        </row>
        <row r="12">
          <cell r="C12" t="str">
            <v>신현진</v>
          </cell>
          <cell r="E12" t="str">
            <v>인일여자고</v>
          </cell>
          <cell r="F12" t="str">
            <v>12.68</v>
          </cell>
        </row>
        <row r="13">
          <cell r="C13" t="str">
            <v>김수연</v>
          </cell>
          <cell r="E13" t="str">
            <v>인일여자고</v>
          </cell>
          <cell r="F13" t="str">
            <v>12.82</v>
          </cell>
        </row>
        <row r="14">
          <cell r="C14" t="str">
            <v>방소형</v>
          </cell>
          <cell r="E14" t="str">
            <v>경북체육고</v>
          </cell>
          <cell r="F14" t="str">
            <v>12.93</v>
          </cell>
        </row>
        <row r="15">
          <cell r="C15" t="str">
            <v>권민주</v>
          </cell>
          <cell r="E15" t="str">
            <v>경북체육고</v>
          </cell>
          <cell r="F15" t="str">
            <v>13.15</v>
          </cell>
        </row>
        <row r="16">
          <cell r="C16" t="str">
            <v>김희윤</v>
          </cell>
          <cell r="E16" t="str">
            <v>인일여자고</v>
          </cell>
          <cell r="F16" t="str">
            <v>13.16</v>
          </cell>
        </row>
        <row r="17">
          <cell r="C17" t="str">
            <v>김지원</v>
          </cell>
          <cell r="E17" t="str">
            <v>인일여자고</v>
          </cell>
          <cell r="F17" t="str">
            <v>13.34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1.9</v>
          </cell>
        </row>
        <row r="11">
          <cell r="C11" t="str">
            <v>허성민</v>
          </cell>
          <cell r="E11" t="str">
            <v>대구체육고</v>
          </cell>
          <cell r="F11" t="str">
            <v>25.75</v>
          </cell>
        </row>
        <row r="12">
          <cell r="C12" t="str">
            <v>신현진</v>
          </cell>
          <cell r="E12" t="str">
            <v>인일여자고</v>
          </cell>
          <cell r="F12" t="str">
            <v>26.30</v>
          </cell>
        </row>
        <row r="13">
          <cell r="C13" t="str">
            <v>김수연</v>
          </cell>
          <cell r="E13" t="str">
            <v>인일여자고</v>
          </cell>
          <cell r="F13" t="str">
            <v>26.31</v>
          </cell>
        </row>
        <row r="14">
          <cell r="C14" t="str">
            <v>김태연</v>
          </cell>
          <cell r="E14" t="str">
            <v>인일여자고</v>
          </cell>
          <cell r="F14" t="str">
            <v>26.43</v>
          </cell>
        </row>
        <row r="15">
          <cell r="C15" t="str">
            <v>한이슬</v>
          </cell>
          <cell r="E15" t="str">
            <v>충남체육고</v>
          </cell>
          <cell r="F15" t="str">
            <v>26.47</v>
          </cell>
        </row>
        <row r="16">
          <cell r="C16" t="str">
            <v>이재원</v>
          </cell>
          <cell r="E16" t="str">
            <v>서울체육고</v>
          </cell>
          <cell r="F16" t="str">
            <v>28.67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이수영</v>
          </cell>
          <cell r="E11" t="str">
            <v>인천체육고</v>
          </cell>
          <cell r="F11" t="str">
            <v>1:00.62</v>
          </cell>
        </row>
        <row r="12">
          <cell r="C12" t="str">
            <v>이서영</v>
          </cell>
          <cell r="E12" t="str">
            <v>경북체육고</v>
          </cell>
          <cell r="F12" t="str">
            <v>1:05.36</v>
          </cell>
        </row>
        <row r="13">
          <cell r="C13" t="str">
            <v>김세영</v>
          </cell>
          <cell r="E13" t="str">
            <v>남한고</v>
          </cell>
          <cell r="F13" t="str">
            <v>1:08.28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오혜원</v>
          </cell>
          <cell r="E11" t="str">
            <v>오류고</v>
          </cell>
        </row>
        <row r="12">
          <cell r="C12" t="str">
            <v>조예은</v>
          </cell>
          <cell r="E12" t="str">
            <v>경남체육고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오혜원</v>
          </cell>
          <cell r="E11" t="str">
            <v>오류고</v>
          </cell>
          <cell r="F11" t="str">
            <v>4:51.81</v>
          </cell>
        </row>
        <row r="12">
          <cell r="C12" t="str">
            <v>이명웅</v>
          </cell>
          <cell r="E12" t="str">
            <v>천안쌍용고</v>
          </cell>
          <cell r="F12" t="str">
            <v>4:54.17</v>
          </cell>
        </row>
        <row r="13">
          <cell r="C13" t="str">
            <v>김휘경</v>
          </cell>
          <cell r="E13" t="str">
            <v>오류고</v>
          </cell>
          <cell r="F13" t="str">
            <v>4:54.40</v>
          </cell>
        </row>
        <row r="14">
          <cell r="C14" t="str">
            <v>진승연</v>
          </cell>
          <cell r="E14" t="str">
            <v>오류고</v>
          </cell>
          <cell r="F14" t="str">
            <v>5:04.82</v>
          </cell>
        </row>
        <row r="15">
          <cell r="C15" t="str">
            <v>조예은</v>
          </cell>
          <cell r="E15" t="str">
            <v>경남체육고</v>
          </cell>
          <cell r="F15" t="str">
            <v>5:06.75</v>
          </cell>
        </row>
        <row r="16">
          <cell r="C16" t="str">
            <v>이예은</v>
          </cell>
          <cell r="E16" t="str">
            <v>오류고</v>
          </cell>
          <cell r="F16" t="str">
            <v>5:08.57</v>
          </cell>
        </row>
        <row r="17">
          <cell r="C17" t="str">
            <v>주은혜</v>
          </cell>
          <cell r="E17" t="str">
            <v>영광공업고</v>
          </cell>
          <cell r="F17" t="str">
            <v>5:19.11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이명웅</v>
          </cell>
          <cell r="E11" t="str">
            <v>천안쌍용고</v>
          </cell>
          <cell r="F11" t="str">
            <v>19:09.28</v>
          </cell>
        </row>
        <row r="12">
          <cell r="C12" t="str">
            <v>주은혜</v>
          </cell>
          <cell r="E12" t="str">
            <v>영광공업고</v>
          </cell>
          <cell r="F12" t="str">
            <v>19:10.84</v>
          </cell>
        </row>
        <row r="13">
          <cell r="C13" t="str">
            <v>정윤서</v>
          </cell>
          <cell r="E13" t="str">
            <v>울산스포츠과학고</v>
          </cell>
          <cell r="F13" t="str">
            <v>19:12.17</v>
          </cell>
        </row>
        <row r="14">
          <cell r="C14" t="str">
            <v>김윤주</v>
          </cell>
          <cell r="E14" t="str">
            <v>경북체육고</v>
          </cell>
          <cell r="F14" t="str">
            <v>20:33.76</v>
          </cell>
        </row>
        <row r="15">
          <cell r="C15" t="str">
            <v>박주미</v>
          </cell>
          <cell r="E15" t="str">
            <v>경북체육고</v>
          </cell>
          <cell r="F15" t="str">
            <v>22:28.11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1.5</v>
          </cell>
        </row>
        <row r="11">
          <cell r="C11" t="str">
            <v>김준성</v>
          </cell>
          <cell r="E11" t="str">
            <v>동광고</v>
          </cell>
          <cell r="F11" t="str">
            <v>21.82</v>
          </cell>
        </row>
        <row r="12">
          <cell r="C12" t="str">
            <v>이동현</v>
          </cell>
          <cell r="E12" t="str">
            <v>남녕고</v>
          </cell>
          <cell r="F12" t="str">
            <v>22.15</v>
          </cell>
        </row>
        <row r="13">
          <cell r="C13" t="str">
            <v>김은섭</v>
          </cell>
          <cell r="E13" t="str">
            <v>서울체육고</v>
          </cell>
          <cell r="F13" t="str">
            <v>22.21</v>
          </cell>
        </row>
        <row r="14">
          <cell r="C14" t="str">
            <v>박권</v>
          </cell>
          <cell r="E14" t="str">
            <v>동인천고</v>
          </cell>
          <cell r="F14" t="str">
            <v>22.23</v>
          </cell>
        </row>
        <row r="15">
          <cell r="C15" t="str">
            <v>노호진</v>
          </cell>
          <cell r="E15" t="str">
            <v>대구체육고</v>
          </cell>
          <cell r="F15" t="str">
            <v>22.23</v>
          </cell>
        </row>
        <row r="16">
          <cell r="C16" t="str">
            <v>이태화</v>
          </cell>
          <cell r="E16" t="str">
            <v>동인천고</v>
          </cell>
          <cell r="F16" t="str">
            <v>22.40</v>
          </cell>
        </row>
        <row r="17">
          <cell r="C17" t="str">
            <v>윤여준</v>
          </cell>
          <cell r="E17" t="str">
            <v>충남체육고</v>
          </cell>
          <cell r="F17" t="str">
            <v>22.58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0.6</v>
          </cell>
        </row>
        <row r="11">
          <cell r="C11" t="str">
            <v>여채빈</v>
          </cell>
          <cell r="E11" t="str">
            <v>서울체육고</v>
          </cell>
          <cell r="F11" t="str">
            <v>15.67</v>
          </cell>
        </row>
        <row r="12">
          <cell r="C12" t="str">
            <v>박솔미</v>
          </cell>
          <cell r="E12" t="str">
            <v>포천일고</v>
          </cell>
          <cell r="F12" t="str">
            <v>16.50</v>
          </cell>
        </row>
        <row r="13">
          <cell r="C13" t="str">
            <v>전지혜</v>
          </cell>
          <cell r="E13" t="str">
            <v>신명고</v>
          </cell>
          <cell r="F13" t="str">
            <v>16.66</v>
          </cell>
        </row>
        <row r="14">
          <cell r="C14" t="str">
            <v>정연지</v>
          </cell>
          <cell r="E14" t="str">
            <v>인천체육고</v>
          </cell>
          <cell r="F14" t="str">
            <v>17.47</v>
          </cell>
        </row>
        <row r="15">
          <cell r="C15" t="str">
            <v>김동희</v>
          </cell>
          <cell r="E15" t="str">
            <v>신명고</v>
          </cell>
          <cell r="F15" t="str">
            <v>17.74</v>
          </cell>
        </row>
        <row r="16">
          <cell r="C16" t="str">
            <v>허단비</v>
          </cell>
          <cell r="E16" t="str">
            <v>경남체육고</v>
          </cell>
          <cell r="F16" t="str">
            <v>19.47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여채빈</v>
          </cell>
          <cell r="E11" t="str">
            <v>서울체육고</v>
          </cell>
          <cell r="F11" t="str">
            <v>1:07.78</v>
          </cell>
        </row>
        <row r="12">
          <cell r="C12" t="str">
            <v>김영미</v>
          </cell>
          <cell r="E12" t="str">
            <v>인일여자고</v>
          </cell>
          <cell r="F12" t="str">
            <v>1:11.99</v>
          </cell>
        </row>
        <row r="13">
          <cell r="C13" t="str">
            <v>김동희</v>
          </cell>
          <cell r="E13" t="str">
            <v>신명고</v>
          </cell>
          <cell r="F13" t="str">
            <v>1:13.04</v>
          </cell>
        </row>
        <row r="14">
          <cell r="C14" t="str">
            <v>전지혜</v>
          </cell>
          <cell r="E14" t="str">
            <v>신명고</v>
          </cell>
          <cell r="F14" t="str">
            <v>1:17.97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홍해인</v>
          </cell>
          <cell r="E11" t="str">
            <v>천안쌍용고</v>
          </cell>
          <cell r="F11" t="str">
            <v>11:45.59</v>
          </cell>
        </row>
        <row r="12">
          <cell r="C12" t="str">
            <v>류수영</v>
          </cell>
          <cell r="E12" t="str">
            <v>김천한일여자고</v>
          </cell>
          <cell r="F12" t="str">
            <v>12:07.67</v>
          </cell>
        </row>
        <row r="13">
          <cell r="C13" t="str">
            <v>진승연</v>
          </cell>
          <cell r="E13" t="str">
            <v>오류고</v>
          </cell>
          <cell r="F13" t="str">
            <v>12:22.73</v>
          </cell>
        </row>
        <row r="14">
          <cell r="C14" t="str">
            <v>박정은</v>
          </cell>
          <cell r="E14" t="str">
            <v>김천한일여자고</v>
          </cell>
          <cell r="F14" t="str">
            <v>13:07.49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김예랑</v>
          </cell>
          <cell r="E11" t="str">
            <v>경북체육고</v>
          </cell>
          <cell r="F11" t="str">
            <v>26:45.17</v>
          </cell>
        </row>
        <row r="12">
          <cell r="C12" t="str">
            <v>박진희</v>
          </cell>
          <cell r="E12" t="str">
            <v>충남체육고</v>
          </cell>
          <cell r="F12" t="str">
            <v>26:51.51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김수연 김태연 김희윤 신현진</v>
          </cell>
          <cell r="E11" t="str">
            <v>인일여자고</v>
          </cell>
          <cell r="F11" t="str">
            <v>48.36</v>
          </cell>
        </row>
        <row r="12">
          <cell r="C12" t="str">
            <v>방소형 권민주 이서영 신가영</v>
          </cell>
          <cell r="E12" t="str">
            <v>경북체육고</v>
          </cell>
          <cell r="F12" t="str">
            <v>49.23</v>
          </cell>
        </row>
        <row r="13">
          <cell r="C13" t="str">
            <v xml:space="preserve">한성은 강수연 이재원 여채빈 </v>
          </cell>
          <cell r="E13" t="str">
            <v>서울체육고</v>
          </cell>
          <cell r="F13" t="str">
            <v>51.20</v>
          </cell>
        </row>
        <row r="14">
          <cell r="C14" t="str">
            <v>이솔주 김지원 김동희 전지혜</v>
          </cell>
          <cell r="E14" t="str">
            <v>신명고</v>
          </cell>
          <cell r="F14" t="str">
            <v>53.13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이예은 김휘경 진승연 오혜원</v>
          </cell>
          <cell r="E11" t="str">
            <v>오류고</v>
          </cell>
          <cell r="F11" t="str">
            <v>4:11.85</v>
          </cell>
        </row>
        <row r="12">
          <cell r="C12" t="str">
            <v>방소형 이서영 권민주 신가영</v>
          </cell>
          <cell r="E12" t="str">
            <v>경북체육고</v>
          </cell>
          <cell r="F12" t="str">
            <v>4:14.56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김지연</v>
          </cell>
          <cell r="E11" t="str">
            <v>대전신일여자고</v>
          </cell>
          <cell r="F11" t="str">
            <v>1.60</v>
          </cell>
        </row>
        <row r="12">
          <cell r="C12" t="str">
            <v>강서현</v>
          </cell>
          <cell r="E12" t="str">
            <v>충남체육고</v>
          </cell>
          <cell r="F12" t="str">
            <v>1.55</v>
          </cell>
        </row>
        <row r="13">
          <cell r="C13" t="str">
            <v>오윤서</v>
          </cell>
          <cell r="E13" t="str">
            <v>서울체육고</v>
          </cell>
          <cell r="F13" t="str">
            <v>1.55</v>
          </cell>
        </row>
        <row r="14">
          <cell r="C14" t="str">
            <v>구다연</v>
          </cell>
          <cell r="E14" t="str">
            <v>서울체육고</v>
          </cell>
          <cell r="F14" t="str">
            <v>1.50</v>
          </cell>
        </row>
        <row r="15">
          <cell r="C15" t="str">
            <v>이유나</v>
          </cell>
          <cell r="E15" t="str">
            <v>서울체육고</v>
          </cell>
          <cell r="F15" t="str">
            <v>1.35</v>
          </cell>
        </row>
      </sheetData>
      <sheetData sheetId="1">
        <row r="11">
          <cell r="C11" t="str">
            <v>고민지</v>
          </cell>
          <cell r="E11" t="str">
            <v>동광고</v>
          </cell>
        </row>
        <row r="12">
          <cell r="C12" t="str">
            <v>이지민</v>
          </cell>
          <cell r="E12" t="str">
            <v>울산스포츠과학고</v>
          </cell>
        </row>
        <row r="13">
          <cell r="C13" t="str">
            <v>김유빈</v>
          </cell>
          <cell r="E13" t="str">
            <v>대전신일여자고</v>
          </cell>
          <cell r="F13" t="str">
            <v>2.90</v>
          </cell>
        </row>
      </sheetData>
      <sheetData sheetId="2">
        <row r="11">
          <cell r="C11" t="str">
            <v>김아영</v>
          </cell>
          <cell r="E11" t="str">
            <v>충현고</v>
          </cell>
          <cell r="F11" t="str">
            <v>5.35</v>
          </cell>
          <cell r="G11" t="str">
            <v>-0.1</v>
          </cell>
        </row>
        <row r="12">
          <cell r="C12" t="str">
            <v>임채영</v>
          </cell>
          <cell r="E12" t="str">
            <v>전북체육고</v>
          </cell>
          <cell r="F12" t="str">
            <v>5.13</v>
          </cell>
          <cell r="G12" t="str">
            <v>0.4</v>
          </cell>
        </row>
        <row r="13">
          <cell r="C13" t="str">
            <v>김소연</v>
          </cell>
          <cell r="E13" t="str">
            <v>경남체육고</v>
          </cell>
          <cell r="F13" t="str">
            <v>5.05</v>
          </cell>
          <cell r="G13" t="str">
            <v>0.0</v>
          </cell>
        </row>
        <row r="14">
          <cell r="C14" t="str">
            <v>김영미</v>
          </cell>
          <cell r="E14" t="str">
            <v>인일여자고</v>
          </cell>
          <cell r="F14" t="str">
            <v>4.61</v>
          </cell>
          <cell r="G14" t="str">
            <v>-0.3</v>
          </cell>
        </row>
        <row r="15">
          <cell r="C15" t="str">
            <v>오윤서</v>
          </cell>
          <cell r="E15" t="str">
            <v>서울체육고</v>
          </cell>
          <cell r="F15" t="str">
            <v>4.30</v>
          </cell>
          <cell r="G15" t="str">
            <v>-0.5</v>
          </cell>
        </row>
      </sheetData>
      <sheetData sheetId="3">
        <row r="11">
          <cell r="C11" t="str">
            <v>김아영</v>
          </cell>
          <cell r="E11" t="str">
            <v>충현고</v>
          </cell>
          <cell r="F11" t="str">
            <v>12.02</v>
          </cell>
          <cell r="G11" t="str">
            <v>-1.0</v>
          </cell>
        </row>
        <row r="12">
          <cell r="C12" t="str">
            <v>임채영</v>
          </cell>
          <cell r="E12" t="str">
            <v>전북체육고</v>
          </cell>
          <cell r="F12" t="str">
            <v>11.77</v>
          </cell>
          <cell r="G12" t="str">
            <v>-1.3</v>
          </cell>
        </row>
        <row r="13">
          <cell r="C13" t="str">
            <v>이주롱</v>
          </cell>
          <cell r="E13" t="str">
            <v>전북체육고</v>
          </cell>
          <cell r="F13" t="str">
            <v>10.86</v>
          </cell>
          <cell r="G13" t="str">
            <v>-0.3</v>
          </cell>
        </row>
        <row r="14">
          <cell r="C14" t="str">
            <v>이서영</v>
          </cell>
          <cell r="E14" t="str">
            <v>충남드론항공고</v>
          </cell>
          <cell r="F14" t="str">
            <v>10.81</v>
          </cell>
          <cell r="G14" t="str">
            <v>-1.7</v>
          </cell>
        </row>
        <row r="15">
          <cell r="C15" t="str">
            <v>이유경</v>
          </cell>
          <cell r="E15" t="str">
            <v>서울체육고</v>
          </cell>
          <cell r="F15" t="str">
            <v>10.10</v>
          </cell>
          <cell r="G15" t="str">
            <v>-1.3</v>
          </cell>
        </row>
      </sheetData>
      <sheetData sheetId="4">
        <row r="11">
          <cell r="C11" t="str">
            <v>최가은</v>
          </cell>
          <cell r="E11" t="str">
            <v>충북체육고</v>
          </cell>
          <cell r="F11" t="str">
            <v>12.88</v>
          </cell>
        </row>
        <row r="12">
          <cell r="C12" t="str">
            <v>최다은</v>
          </cell>
          <cell r="E12" t="str">
            <v>경남체육고</v>
          </cell>
          <cell r="F12" t="str">
            <v>10.15</v>
          </cell>
        </row>
      </sheetData>
      <sheetData sheetId="5">
        <row r="11">
          <cell r="C11" t="str">
            <v>조수민</v>
          </cell>
          <cell r="E11" t="str">
            <v>경북체육고</v>
          </cell>
          <cell r="F11" t="str">
            <v>40.10</v>
          </cell>
        </row>
        <row r="12">
          <cell r="C12" t="str">
            <v>박서현</v>
          </cell>
          <cell r="E12" t="str">
            <v>경남체육고</v>
          </cell>
          <cell r="F12" t="str">
            <v>39.60</v>
          </cell>
        </row>
        <row r="13">
          <cell r="C13" t="str">
            <v>우승연</v>
          </cell>
          <cell r="E13" t="str">
            <v>김천한일여자고</v>
          </cell>
          <cell r="F13" t="str">
            <v>15.65</v>
          </cell>
        </row>
      </sheetData>
      <sheetData sheetId="6">
        <row r="11">
          <cell r="C11" t="str">
            <v>서아인</v>
          </cell>
          <cell r="E11" t="str">
            <v>전북체육고</v>
          </cell>
        </row>
        <row r="12">
          <cell r="C12" t="str">
            <v>김다연</v>
          </cell>
          <cell r="E12" t="str">
            <v>충북체육고</v>
          </cell>
        </row>
      </sheetData>
      <sheetData sheetId="7">
        <row r="11">
          <cell r="C11" t="str">
            <v>장예영</v>
          </cell>
          <cell r="E11" t="str">
            <v>충북체육고</v>
          </cell>
          <cell r="F11" t="str">
            <v>40.54</v>
          </cell>
        </row>
        <row r="12">
          <cell r="C12" t="str">
            <v>최유빈</v>
          </cell>
          <cell r="E12" t="str">
            <v>인천체육고</v>
          </cell>
          <cell r="F12" t="str">
            <v>34.16</v>
          </cell>
        </row>
        <row r="13">
          <cell r="C13" t="str">
            <v>이솔주</v>
          </cell>
          <cell r="E13" t="str">
            <v>신명고</v>
          </cell>
          <cell r="F13" t="str">
            <v>30.47</v>
          </cell>
        </row>
        <row r="14">
          <cell r="C14" t="str">
            <v>김하은</v>
          </cell>
          <cell r="E14" t="str">
            <v>남녕고</v>
          </cell>
          <cell r="F14" t="str">
            <v>27.77</v>
          </cell>
        </row>
      </sheetData>
      <sheetData sheetId="8">
        <row r="11">
          <cell r="C11" t="str">
            <v>이솔주</v>
          </cell>
          <cell r="E11" t="str">
            <v>신명고</v>
          </cell>
          <cell r="F11" t="str">
            <v>3,663점</v>
          </cell>
        </row>
        <row r="12">
          <cell r="C12" t="str">
            <v>김지원</v>
          </cell>
          <cell r="E12" t="str">
            <v>신명고</v>
          </cell>
          <cell r="F12" t="str">
            <v>3,417점</v>
          </cell>
        </row>
        <row r="13">
          <cell r="C13" t="str">
            <v>최지우</v>
          </cell>
          <cell r="E13" t="str">
            <v>충남체육고</v>
          </cell>
          <cell r="F13" t="str">
            <v>3,247점</v>
          </cell>
        </row>
        <row r="14">
          <cell r="C14" t="str">
            <v>이지현</v>
          </cell>
          <cell r="E14" t="str">
            <v>대구체육고</v>
          </cell>
          <cell r="F14" t="str">
            <v>3,202점</v>
          </cell>
        </row>
        <row r="15">
          <cell r="C15" t="str">
            <v>정연지</v>
          </cell>
          <cell r="E15" t="str">
            <v>인천체육고</v>
          </cell>
          <cell r="F15" t="str">
            <v>2,860점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0.2</v>
          </cell>
        </row>
        <row r="11">
          <cell r="C11" t="str">
            <v>김은섭</v>
          </cell>
          <cell r="E11" t="str">
            <v>서울체육고</v>
          </cell>
          <cell r="F11" t="str">
            <v>11.01</v>
          </cell>
        </row>
        <row r="12">
          <cell r="C12" t="str">
            <v>조민우</v>
          </cell>
          <cell r="E12" t="str">
            <v>충북체육고</v>
          </cell>
          <cell r="F12" t="str">
            <v>11.11</v>
          </cell>
        </row>
        <row r="13">
          <cell r="C13" t="str">
            <v>최현수</v>
          </cell>
          <cell r="E13" t="str">
            <v>경복고</v>
          </cell>
          <cell r="F13" t="str">
            <v>11.13</v>
          </cell>
        </row>
        <row r="14">
          <cell r="C14" t="str">
            <v>이승복</v>
          </cell>
          <cell r="E14" t="str">
            <v>용인고</v>
          </cell>
          <cell r="F14" t="str">
            <v>11.24</v>
          </cell>
        </row>
        <row r="15">
          <cell r="C15" t="str">
            <v>김민우</v>
          </cell>
          <cell r="E15" t="str">
            <v>인천체육고</v>
          </cell>
          <cell r="F15" t="str">
            <v>11.32</v>
          </cell>
        </row>
        <row r="16">
          <cell r="C16" t="str">
            <v>김문섭</v>
          </cell>
          <cell r="E16" t="str">
            <v>인천체육고</v>
          </cell>
          <cell r="F16" t="str">
            <v>11.38</v>
          </cell>
        </row>
        <row r="17">
          <cell r="C17" t="str">
            <v>고인성</v>
          </cell>
          <cell r="E17" t="str">
            <v>대전체육고</v>
          </cell>
          <cell r="F17" t="str">
            <v>11.39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조영제</v>
          </cell>
          <cell r="E11" t="str">
            <v>문산수억고</v>
          </cell>
          <cell r="F11" t="str">
            <v>49.99</v>
          </cell>
        </row>
        <row r="12">
          <cell r="C12" t="str">
            <v>고재혁</v>
          </cell>
          <cell r="E12" t="str">
            <v>남녕고</v>
          </cell>
          <cell r="F12" t="str">
            <v>50.94</v>
          </cell>
        </row>
        <row r="13">
          <cell r="C13" t="str">
            <v>김준민</v>
          </cell>
          <cell r="E13" t="str">
            <v>서울체육고</v>
          </cell>
          <cell r="F13" t="str">
            <v>51.42</v>
          </cell>
        </row>
        <row r="14">
          <cell r="C14" t="str">
            <v>김현</v>
          </cell>
          <cell r="E14" t="str">
            <v>동인천고</v>
          </cell>
          <cell r="F14" t="str">
            <v>52.64</v>
          </cell>
        </row>
        <row r="15">
          <cell r="C15" t="str">
            <v>김정윤</v>
          </cell>
          <cell r="E15" t="str">
            <v>경남체육고</v>
          </cell>
          <cell r="F15" t="str">
            <v>52.81</v>
          </cell>
        </row>
        <row r="16">
          <cell r="C16" t="str">
            <v>임동건</v>
          </cell>
          <cell r="E16" t="str">
            <v>충북체육고</v>
          </cell>
          <cell r="F16" t="str">
            <v>57.29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김지환</v>
          </cell>
          <cell r="E11" t="str">
            <v>양정고</v>
          </cell>
          <cell r="F11" t="str">
            <v>1:56.58</v>
          </cell>
        </row>
        <row r="12">
          <cell r="C12" t="str">
            <v>김석현</v>
          </cell>
          <cell r="E12" t="str">
            <v>대구체육고</v>
          </cell>
          <cell r="F12" t="str">
            <v>1:56.95</v>
          </cell>
        </row>
        <row r="13">
          <cell r="C13" t="str">
            <v>김세현</v>
          </cell>
          <cell r="E13" t="str">
            <v>은행고</v>
          </cell>
          <cell r="F13" t="str">
            <v>2:01.10</v>
          </cell>
        </row>
        <row r="14">
          <cell r="C14" t="str">
            <v>한현수</v>
          </cell>
          <cell r="E14" t="str">
            <v>남한고</v>
          </cell>
          <cell r="F14" t="str">
            <v>2:03.05</v>
          </cell>
        </row>
        <row r="15">
          <cell r="C15" t="str">
            <v>이민찬</v>
          </cell>
          <cell r="E15" t="str">
            <v>양정고</v>
          </cell>
          <cell r="F15" t="str">
            <v>2:03.06</v>
          </cell>
        </row>
        <row r="16">
          <cell r="C16" t="str">
            <v>유우진</v>
          </cell>
          <cell r="E16" t="str">
            <v>배문고</v>
          </cell>
          <cell r="F16" t="str">
            <v>2:07.86</v>
          </cell>
        </row>
        <row r="17">
          <cell r="C17" t="str">
            <v>서의동</v>
          </cell>
          <cell r="E17" t="str">
            <v>대전체육고</v>
          </cell>
          <cell r="F17" t="str">
            <v>2:16.41</v>
          </cell>
        </row>
        <row r="18">
          <cell r="C18" t="str">
            <v>변장혁</v>
          </cell>
          <cell r="E18" t="str">
            <v>울산스포츠과학고</v>
          </cell>
          <cell r="F18" t="str">
            <v>2:24.13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김준성</v>
          </cell>
          <cell r="E11" t="str">
            <v>동광고</v>
          </cell>
          <cell r="F11" t="str">
            <v>48.86</v>
          </cell>
        </row>
        <row r="12">
          <cell r="C12" t="str">
            <v>박권</v>
          </cell>
          <cell r="E12" t="str">
            <v>동인천고</v>
          </cell>
          <cell r="F12" t="str">
            <v>50.14</v>
          </cell>
        </row>
        <row r="13">
          <cell r="C13" t="str">
            <v>이진영</v>
          </cell>
          <cell r="E13" t="str">
            <v>심원고</v>
          </cell>
          <cell r="F13" t="str">
            <v>50.24</v>
          </cell>
        </row>
        <row r="14">
          <cell r="C14" t="str">
            <v>정윤성</v>
          </cell>
          <cell r="E14" t="str">
            <v>충남체육고</v>
          </cell>
          <cell r="F14" t="str">
            <v>50.68</v>
          </cell>
        </row>
        <row r="15">
          <cell r="C15" t="str">
            <v>박상민</v>
          </cell>
          <cell r="E15" t="str">
            <v>서울체육고</v>
          </cell>
          <cell r="F15" t="str">
            <v>51.34</v>
          </cell>
        </row>
        <row r="16">
          <cell r="C16" t="str">
            <v>김진형</v>
          </cell>
          <cell r="E16" t="str">
            <v>충남체육고</v>
          </cell>
          <cell r="F16" t="str">
            <v>51.56</v>
          </cell>
        </row>
        <row r="17">
          <cell r="C17" t="str">
            <v>전유민</v>
          </cell>
          <cell r="E17" t="str">
            <v>서울체육고</v>
          </cell>
          <cell r="F17" t="str">
            <v>52.80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김은혁</v>
          </cell>
          <cell r="E11" t="str">
            <v>배문고</v>
          </cell>
          <cell r="F11" t="str">
            <v>15:37.53</v>
          </cell>
        </row>
        <row r="12">
          <cell r="C12" t="str">
            <v>윤형준</v>
          </cell>
          <cell r="E12" t="str">
            <v>경북체육고</v>
          </cell>
          <cell r="F12" t="str">
            <v>15:53.95</v>
          </cell>
        </row>
        <row r="13">
          <cell r="C13" t="str">
            <v>김재현</v>
          </cell>
          <cell r="E13" t="str">
            <v>배문고</v>
          </cell>
          <cell r="F13" t="str">
            <v>15:54.82</v>
          </cell>
        </row>
        <row r="14">
          <cell r="C14" t="str">
            <v>김용빈</v>
          </cell>
          <cell r="E14" t="str">
            <v>양정고</v>
          </cell>
          <cell r="F14" t="str">
            <v>15:58.73</v>
          </cell>
        </row>
        <row r="15">
          <cell r="C15" t="str">
            <v>김태훈</v>
          </cell>
          <cell r="E15" t="str">
            <v>단양고</v>
          </cell>
          <cell r="F15" t="str">
            <v>16:10.46</v>
          </cell>
        </row>
        <row r="16">
          <cell r="C16" t="str">
            <v>윤지수</v>
          </cell>
          <cell r="E16" t="str">
            <v>양정고</v>
          </cell>
          <cell r="F16" t="str">
            <v>16:24.03</v>
          </cell>
        </row>
        <row r="17">
          <cell r="C17" t="str">
            <v>박기범</v>
          </cell>
          <cell r="E17" t="str">
            <v>인천체육고</v>
          </cell>
          <cell r="F17" t="str">
            <v>16:31.18</v>
          </cell>
        </row>
        <row r="18">
          <cell r="C18" t="str">
            <v>임민철</v>
          </cell>
          <cell r="E18" t="str">
            <v>충남체육고</v>
          </cell>
          <cell r="F18" t="str">
            <v>16:51.01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1.1</v>
          </cell>
        </row>
        <row r="11">
          <cell r="C11" t="str">
            <v>황의찬</v>
          </cell>
          <cell r="E11" t="str">
            <v>경남체육고</v>
          </cell>
          <cell r="F11" t="str">
            <v>15.17</v>
          </cell>
        </row>
        <row r="12">
          <cell r="C12" t="str">
            <v>최희태</v>
          </cell>
          <cell r="E12" t="str">
            <v>대전체육고</v>
          </cell>
          <cell r="F12" t="str">
            <v>15.86</v>
          </cell>
        </row>
        <row r="13">
          <cell r="C13" t="str">
            <v>이승민</v>
          </cell>
          <cell r="E13" t="str">
            <v>신명고</v>
          </cell>
          <cell r="F13" t="str">
            <v>17.02</v>
          </cell>
        </row>
        <row r="14">
          <cell r="C14" t="str">
            <v>이도근</v>
          </cell>
          <cell r="E14" t="str">
            <v>신명고</v>
          </cell>
          <cell r="F14" t="str">
            <v>17.21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창"/>
    </sheetNames>
    <sheetDataSet>
      <sheetData sheetId="0">
        <row r="11">
          <cell r="C11" t="str">
            <v>하승훈</v>
          </cell>
          <cell r="E11" t="str">
            <v>대전체육고</v>
          </cell>
        </row>
      </sheetData>
      <sheetData sheetId="1">
        <row r="11">
          <cell r="C11" t="str">
            <v>박태양</v>
          </cell>
          <cell r="E11" t="str">
            <v>충남체육고</v>
          </cell>
          <cell r="F11" t="str">
            <v>6.69</v>
          </cell>
          <cell r="G11" t="str">
            <v>-3.7</v>
          </cell>
        </row>
        <row r="12">
          <cell r="C12" t="str">
            <v>조민재</v>
          </cell>
          <cell r="E12" t="str">
            <v>경북체육고</v>
          </cell>
          <cell r="F12" t="str">
            <v>6.47</v>
          </cell>
          <cell r="G12" t="str">
            <v>-0.4</v>
          </cell>
        </row>
        <row r="13">
          <cell r="C13" t="str">
            <v>정태식</v>
          </cell>
          <cell r="E13" t="str">
            <v>인천체육고</v>
          </cell>
          <cell r="F13" t="str">
            <v>6.37</v>
          </cell>
          <cell r="G13" t="str">
            <v>-1.2</v>
          </cell>
        </row>
        <row r="14">
          <cell r="C14" t="str">
            <v>오승민</v>
          </cell>
          <cell r="E14" t="str">
            <v>소래고</v>
          </cell>
          <cell r="F14" t="str">
            <v>6.34</v>
          </cell>
          <cell r="G14" t="str">
            <v>-.05</v>
          </cell>
        </row>
        <row r="15">
          <cell r="C15" t="str">
            <v>송병찬</v>
          </cell>
          <cell r="E15" t="str">
            <v>경복고</v>
          </cell>
          <cell r="F15" t="str">
            <v>6.07</v>
          </cell>
          <cell r="G15" t="str">
            <v>-1.6</v>
          </cell>
        </row>
        <row r="16">
          <cell r="C16" t="str">
            <v>이동규</v>
          </cell>
          <cell r="E16" t="str">
            <v>인천체육고</v>
          </cell>
          <cell r="F16" t="str">
            <v>5.98</v>
          </cell>
          <cell r="G16" t="str">
            <v>-1.9</v>
          </cell>
        </row>
        <row r="17">
          <cell r="C17" t="str">
            <v>김민찬</v>
          </cell>
          <cell r="E17" t="str">
            <v>동광고</v>
          </cell>
          <cell r="F17" t="str">
            <v>3.92</v>
          </cell>
          <cell r="G17" t="str">
            <v>-0.7</v>
          </cell>
        </row>
      </sheetData>
      <sheetData sheetId="2">
        <row r="11">
          <cell r="C11" t="str">
            <v>신민수</v>
          </cell>
          <cell r="E11" t="str">
            <v>충북체육고</v>
          </cell>
          <cell r="F11" t="str">
            <v>61.31</v>
          </cell>
        </row>
        <row r="12">
          <cell r="C12" t="str">
            <v>정준석</v>
          </cell>
          <cell r="E12" t="str">
            <v>인천체육고</v>
          </cell>
          <cell r="F12" t="str">
            <v>57.57</v>
          </cell>
        </row>
        <row r="13">
          <cell r="C13" t="str">
            <v>박정오</v>
          </cell>
          <cell r="E13" t="str">
            <v>경주고</v>
          </cell>
          <cell r="F13" t="str">
            <v>45.16</v>
          </cell>
        </row>
        <row r="14">
          <cell r="C14" t="str">
            <v>허태영</v>
          </cell>
          <cell r="E14" t="str">
            <v>경남체육고</v>
          </cell>
          <cell r="F14" t="str">
            <v>41.22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0.2</v>
          </cell>
        </row>
        <row r="11">
          <cell r="C11" t="str">
            <v>최지현</v>
          </cell>
          <cell r="E11" t="str">
            <v>대전체육고</v>
          </cell>
          <cell r="F11" t="str">
            <v>12.58</v>
          </cell>
        </row>
        <row r="12">
          <cell r="C12" t="str">
            <v>신가영</v>
          </cell>
          <cell r="E12" t="str">
            <v>경북체육고</v>
          </cell>
          <cell r="F12" t="str">
            <v>12.58</v>
          </cell>
        </row>
        <row r="13">
          <cell r="C13" t="str">
            <v>강수연</v>
          </cell>
          <cell r="E13" t="str">
            <v>서울체육고</v>
          </cell>
          <cell r="F13" t="str">
            <v>13.00</v>
          </cell>
        </row>
        <row r="14">
          <cell r="C14" t="str">
            <v>모상희</v>
          </cell>
          <cell r="E14" t="str">
            <v>소래고</v>
          </cell>
          <cell r="F14" t="str">
            <v>13.51</v>
          </cell>
        </row>
        <row r="15">
          <cell r="C15" t="str">
            <v>장정민</v>
          </cell>
          <cell r="E15" t="str">
            <v>경남체육고</v>
          </cell>
          <cell r="F15" t="str">
            <v>13.72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박우림</v>
          </cell>
          <cell r="E11" t="str">
            <v>속초여자고</v>
          </cell>
          <cell r="F11" t="str">
            <v>1:01.40</v>
          </cell>
        </row>
        <row r="12">
          <cell r="C12" t="str">
            <v>황보라</v>
          </cell>
          <cell r="E12" t="str">
            <v>충남드론항공고</v>
          </cell>
          <cell r="F12" t="str">
            <v>1:02.27</v>
          </cell>
        </row>
        <row r="13">
          <cell r="C13" t="str">
            <v>임주영</v>
          </cell>
          <cell r="E13" t="str">
            <v>충북체육고</v>
          </cell>
          <cell r="F13" t="str">
            <v>1:02.92</v>
          </cell>
        </row>
        <row r="14">
          <cell r="C14" t="str">
            <v>황예지</v>
          </cell>
          <cell r="E14" t="str">
            <v>소래고</v>
          </cell>
          <cell r="F14" t="str">
            <v>1:05.60</v>
          </cell>
        </row>
        <row r="15">
          <cell r="C15" t="str">
            <v>이재원</v>
          </cell>
          <cell r="E15" t="str">
            <v>서울체육고</v>
          </cell>
          <cell r="F15" t="str">
            <v>1:06.29</v>
          </cell>
        </row>
        <row r="16">
          <cell r="C16" t="str">
            <v>이혜정</v>
          </cell>
          <cell r="E16" t="str">
            <v>충남체육고</v>
          </cell>
          <cell r="F16" t="str">
            <v>1:09.78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김휘경</v>
          </cell>
          <cell r="E11" t="str">
            <v>오류고</v>
          </cell>
          <cell r="F11" t="str">
            <v>2:24.61</v>
          </cell>
        </row>
        <row r="12">
          <cell r="C12" t="str">
            <v>조수빈</v>
          </cell>
          <cell r="E12" t="str">
            <v>전북체육고</v>
          </cell>
          <cell r="F12" t="str">
            <v>2:24.96</v>
          </cell>
        </row>
        <row r="13">
          <cell r="C13" t="str">
            <v>노지영</v>
          </cell>
          <cell r="E13" t="str">
            <v>속초여자고</v>
          </cell>
          <cell r="F13" t="str">
            <v>2:29.10</v>
          </cell>
        </row>
        <row r="14">
          <cell r="C14" t="str">
            <v>이예은</v>
          </cell>
          <cell r="E14" t="str">
            <v>오류고</v>
          </cell>
          <cell r="F14" t="str">
            <v>2:30.17</v>
          </cell>
        </row>
        <row r="15">
          <cell r="C15" t="str">
            <v>정윤서</v>
          </cell>
          <cell r="E15" t="str">
            <v>울산스포츠과학고</v>
          </cell>
          <cell r="F15" t="str">
            <v>2:33.36</v>
          </cell>
        </row>
        <row r="16">
          <cell r="C16" t="str">
            <v>김세영</v>
          </cell>
          <cell r="E16" t="str">
            <v>남한고</v>
          </cell>
          <cell r="F16" t="str">
            <v>2:41.25</v>
          </cell>
        </row>
        <row r="17">
          <cell r="C17" t="str">
            <v>황혜빈</v>
          </cell>
          <cell r="E17" t="str">
            <v>속초여자고</v>
          </cell>
          <cell r="F17" t="str">
            <v>2:47.27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홍해인</v>
          </cell>
          <cell r="E11" t="str">
            <v>천안쌍용고</v>
          </cell>
          <cell r="F11" t="str">
            <v>19:22.53</v>
          </cell>
        </row>
        <row r="12">
          <cell r="C12" t="str">
            <v>박은서</v>
          </cell>
          <cell r="E12" t="str">
            <v>인천체육고</v>
          </cell>
          <cell r="F12" t="str">
            <v>20:49.92</v>
          </cell>
        </row>
        <row r="13">
          <cell r="C13" t="str">
            <v>전은재</v>
          </cell>
          <cell r="E13" t="str">
            <v>영광공업고</v>
          </cell>
          <cell r="F13" t="str">
            <v>22:25.44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0.0</v>
          </cell>
        </row>
        <row r="11">
          <cell r="C11" t="str">
            <v>이슬기</v>
          </cell>
          <cell r="E11" t="str">
            <v>신명고</v>
          </cell>
          <cell r="F11" t="str">
            <v>18.88</v>
          </cell>
        </row>
        <row r="12">
          <cell r="C12" t="str">
            <v>노희원</v>
          </cell>
          <cell r="E12" t="str">
            <v>과천중앙고</v>
          </cell>
          <cell r="F12" t="str">
            <v>19.94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X"/>
      <sheetName val="멀리"/>
      <sheetName val="창X"/>
    </sheetNames>
    <sheetDataSet>
      <sheetData sheetId="0"/>
      <sheetData sheetId="1">
        <row r="11">
          <cell r="C11" t="str">
            <v>윤선유</v>
          </cell>
          <cell r="E11" t="str">
            <v>경남체육고</v>
          </cell>
          <cell r="F11" t="str">
            <v>5.71</v>
          </cell>
          <cell r="G11" t="str">
            <v>0.0</v>
          </cell>
        </row>
        <row r="12">
          <cell r="C12" t="str">
            <v>이서영</v>
          </cell>
          <cell r="E12" t="str">
            <v>충남드론항공고</v>
          </cell>
          <cell r="F12" t="str">
            <v>5.03</v>
          </cell>
          <cell r="G12" t="str">
            <v>0.0</v>
          </cell>
        </row>
        <row r="13">
          <cell r="C13" t="str">
            <v>김한별</v>
          </cell>
          <cell r="E13" t="str">
            <v>인천체육고</v>
          </cell>
          <cell r="F13" t="str">
            <v>4.95</v>
          </cell>
          <cell r="G13" t="str">
            <v>-1.0</v>
          </cell>
        </row>
        <row r="14">
          <cell r="C14" t="str">
            <v>이주롱</v>
          </cell>
          <cell r="E14" t="str">
            <v>전북체육고</v>
          </cell>
          <cell r="F14" t="str">
            <v>4.72</v>
          </cell>
          <cell r="G14" t="str">
            <v>-0.4</v>
          </cell>
        </row>
        <row r="15">
          <cell r="C15" t="str">
            <v>이유경</v>
          </cell>
          <cell r="E15" t="str">
            <v>서울체육고</v>
          </cell>
          <cell r="F15" t="str">
            <v>4.55</v>
          </cell>
          <cell r="G15" t="str">
            <v>0.0</v>
          </cell>
        </row>
      </sheetData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-0.9</v>
          </cell>
        </row>
        <row r="11">
          <cell r="C11" t="str">
            <v>김환</v>
          </cell>
          <cell r="E11" t="str">
            <v>울산스포츠과학중</v>
          </cell>
          <cell r="F11" t="str">
            <v>11.12</v>
          </cell>
        </row>
        <row r="12">
          <cell r="C12" t="str">
            <v>이승민</v>
          </cell>
          <cell r="E12" t="str">
            <v>석우중</v>
          </cell>
          <cell r="F12" t="str">
            <v>11.64</v>
          </cell>
        </row>
        <row r="13">
          <cell r="C13" t="str">
            <v>김도혁</v>
          </cell>
          <cell r="E13" t="str">
            <v>석우중</v>
          </cell>
          <cell r="F13" t="str">
            <v>11.77</v>
          </cell>
        </row>
        <row r="14">
          <cell r="C14" t="str">
            <v>안영재</v>
          </cell>
          <cell r="E14" t="str">
            <v>단원중</v>
          </cell>
          <cell r="F14" t="str">
            <v>11.79</v>
          </cell>
        </row>
        <row r="15">
          <cell r="C15" t="str">
            <v>이준혁</v>
          </cell>
          <cell r="E15" t="str">
            <v>와동중</v>
          </cell>
          <cell r="F15" t="str">
            <v>11.84</v>
          </cell>
        </row>
        <row r="16">
          <cell r="C16" t="str">
            <v>최승원</v>
          </cell>
          <cell r="E16" t="str">
            <v>월촌중</v>
          </cell>
          <cell r="F16" t="str">
            <v>11.95</v>
          </cell>
        </row>
        <row r="17">
          <cell r="C17" t="str">
            <v>김민준</v>
          </cell>
          <cell r="E17" t="str">
            <v>천안새샘중</v>
          </cell>
          <cell r="F17" t="str">
            <v>11.96</v>
          </cell>
        </row>
        <row r="18">
          <cell r="C18" t="str">
            <v>이시우</v>
          </cell>
          <cell r="E18" t="str">
            <v>대전대신중</v>
          </cell>
          <cell r="F18" t="str">
            <v>12.09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김진만</v>
          </cell>
          <cell r="E11" t="str">
            <v>충현고</v>
          </cell>
          <cell r="F11" t="str">
            <v>1:56.30</v>
          </cell>
        </row>
        <row r="12">
          <cell r="C12" t="str">
            <v>유길상</v>
          </cell>
          <cell r="E12" t="str">
            <v>충남체육고</v>
          </cell>
          <cell r="F12" t="str">
            <v>1:57.91</v>
          </cell>
        </row>
        <row r="13">
          <cell r="C13" t="str">
            <v>김효빈</v>
          </cell>
          <cell r="E13" t="str">
            <v>울산스포츠과학고</v>
          </cell>
          <cell r="F13" t="str">
            <v>2:00.08</v>
          </cell>
        </row>
        <row r="14">
          <cell r="C14" t="str">
            <v>신현우</v>
          </cell>
          <cell r="E14" t="str">
            <v>영광공업고</v>
          </cell>
          <cell r="F14" t="str">
            <v>2:02.38</v>
          </cell>
        </row>
        <row r="15">
          <cell r="C15" t="str">
            <v>김성호</v>
          </cell>
          <cell r="E15" t="str">
            <v>충남체육고</v>
          </cell>
          <cell r="F15" t="str">
            <v>2:03.87</v>
          </cell>
        </row>
        <row r="16">
          <cell r="C16" t="str">
            <v>황승하</v>
          </cell>
          <cell r="E16" t="str">
            <v>경북체육고</v>
          </cell>
          <cell r="F16" t="str">
            <v>2:17.26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0.9</v>
          </cell>
        </row>
        <row r="11">
          <cell r="C11" t="str">
            <v>김환</v>
          </cell>
          <cell r="E11" t="str">
            <v>울산스포츠과학중</v>
          </cell>
          <cell r="F11" t="str">
            <v>22.03</v>
          </cell>
        </row>
        <row r="12">
          <cell r="C12" t="str">
            <v>차민오</v>
          </cell>
          <cell r="E12" t="str">
            <v>석우중</v>
          </cell>
          <cell r="F12" t="str">
            <v>22.63</v>
          </cell>
        </row>
        <row r="13">
          <cell r="C13" t="str">
            <v>최명진</v>
          </cell>
          <cell r="E13" t="str">
            <v>이리동중</v>
          </cell>
          <cell r="F13" t="str">
            <v>22.97</v>
          </cell>
        </row>
        <row r="14">
          <cell r="C14" t="str">
            <v>손호영</v>
          </cell>
          <cell r="E14" t="str">
            <v>석우중</v>
          </cell>
          <cell r="F14" t="str">
            <v>23.13</v>
          </cell>
        </row>
        <row r="15">
          <cell r="C15" t="str">
            <v>김도혁</v>
          </cell>
          <cell r="E15" t="str">
            <v>석우중</v>
          </cell>
          <cell r="F15" t="str">
            <v>23.37</v>
          </cell>
        </row>
        <row r="16">
          <cell r="C16" t="str">
            <v>김선구</v>
          </cell>
          <cell r="E16" t="str">
            <v>대전구봉중</v>
          </cell>
          <cell r="F16" t="str">
            <v>23.87</v>
          </cell>
        </row>
        <row r="17">
          <cell r="C17" t="str">
            <v>권현일</v>
          </cell>
          <cell r="E17" t="str">
            <v>경주중</v>
          </cell>
          <cell r="F17" t="str">
            <v>23.95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이영민</v>
          </cell>
          <cell r="E11" t="str">
            <v>인천남중</v>
          </cell>
          <cell r="F11" t="str">
            <v>52.37</v>
          </cell>
        </row>
        <row r="12">
          <cell r="C12" t="str">
            <v>장근오</v>
          </cell>
          <cell r="E12" t="str">
            <v>비아중</v>
          </cell>
          <cell r="F12" t="str">
            <v>53.21</v>
          </cell>
        </row>
        <row r="13">
          <cell r="C13" t="str">
            <v>이준호</v>
          </cell>
          <cell r="E13" t="str">
            <v>대전체육중</v>
          </cell>
          <cell r="F13" t="str">
            <v>53.25</v>
          </cell>
        </row>
        <row r="14">
          <cell r="C14" t="str">
            <v>박세민</v>
          </cell>
          <cell r="E14" t="str">
            <v>단원중</v>
          </cell>
          <cell r="F14" t="str">
            <v>53.90</v>
          </cell>
        </row>
        <row r="15">
          <cell r="C15" t="str">
            <v>이해인</v>
          </cell>
          <cell r="E15" t="str">
            <v>대덕중</v>
          </cell>
          <cell r="F15" t="str">
            <v>54.12</v>
          </cell>
        </row>
        <row r="16">
          <cell r="C16" t="str">
            <v>안예강</v>
          </cell>
          <cell r="E16" t="str">
            <v>대덕중</v>
          </cell>
          <cell r="F16" t="str">
            <v>54.46</v>
          </cell>
        </row>
        <row r="17">
          <cell r="C17" t="str">
            <v>윤우린</v>
          </cell>
          <cell r="E17" t="str">
            <v>천안오성중</v>
          </cell>
          <cell r="F17" t="str">
            <v>54.89</v>
          </cell>
        </row>
        <row r="18">
          <cell r="C18" t="str">
            <v>김도훈</v>
          </cell>
          <cell r="E18" t="str">
            <v>밀양중</v>
          </cell>
          <cell r="F18" t="str">
            <v>55.50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이왕재</v>
          </cell>
          <cell r="E11" t="str">
            <v>형곡중</v>
          </cell>
          <cell r="F11" t="str">
            <v>2:09.88</v>
          </cell>
        </row>
        <row r="12">
          <cell r="C12" t="str">
            <v>안제민</v>
          </cell>
          <cell r="E12" t="str">
            <v>덕정중</v>
          </cell>
          <cell r="F12" t="str">
            <v>2:10.05</v>
          </cell>
        </row>
        <row r="13">
          <cell r="C13" t="str">
            <v>이상욱</v>
          </cell>
          <cell r="E13" t="str">
            <v>계남중</v>
          </cell>
          <cell r="F13" t="str">
            <v>2:10.22</v>
          </cell>
        </row>
        <row r="14">
          <cell r="C14" t="str">
            <v>이동화</v>
          </cell>
          <cell r="E14" t="str">
            <v>경주중</v>
          </cell>
          <cell r="F14" t="str">
            <v>2:10.37</v>
          </cell>
        </row>
        <row r="15">
          <cell r="C15" t="str">
            <v>오준서</v>
          </cell>
          <cell r="E15" t="str">
            <v>성보중</v>
          </cell>
          <cell r="F15" t="str">
            <v>2:11.18</v>
          </cell>
        </row>
        <row r="16">
          <cell r="C16" t="str">
            <v>홍준석</v>
          </cell>
          <cell r="E16" t="str">
            <v>경기체육중</v>
          </cell>
          <cell r="F16" t="str">
            <v>2:13.51</v>
          </cell>
        </row>
        <row r="17">
          <cell r="C17" t="str">
            <v>장준혁</v>
          </cell>
          <cell r="E17" t="str">
            <v>다산중</v>
          </cell>
          <cell r="F17" t="str">
            <v>2:15.81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이도훈</v>
          </cell>
          <cell r="E11" t="str">
            <v>경주중</v>
          </cell>
          <cell r="F11" t="str">
            <v>4:21.27</v>
          </cell>
        </row>
        <row r="12">
          <cell r="C12" t="str">
            <v>오준서</v>
          </cell>
          <cell r="E12" t="str">
            <v>성보중</v>
          </cell>
          <cell r="F12" t="str">
            <v>4:22.45</v>
          </cell>
        </row>
        <row r="13">
          <cell r="C13" t="str">
            <v>안제민</v>
          </cell>
          <cell r="E13" t="str">
            <v>덕정중</v>
          </cell>
          <cell r="F13" t="str">
            <v>4:23.94</v>
          </cell>
        </row>
        <row r="14">
          <cell r="C14" t="str">
            <v>이상욱</v>
          </cell>
          <cell r="E14" t="str">
            <v>계남중</v>
          </cell>
          <cell r="F14" t="str">
            <v>4:24.00</v>
          </cell>
        </row>
        <row r="15">
          <cell r="C15" t="str">
            <v>최호연</v>
          </cell>
          <cell r="E15" t="str">
            <v>대전체육중</v>
          </cell>
          <cell r="F15" t="str">
            <v>4:25.87</v>
          </cell>
        </row>
        <row r="16">
          <cell r="C16" t="str">
            <v>이동화</v>
          </cell>
          <cell r="E16" t="str">
            <v>경주중</v>
          </cell>
          <cell r="F16" t="str">
            <v>4:27.09</v>
          </cell>
        </row>
        <row r="17">
          <cell r="C17" t="str">
            <v>김홍남</v>
          </cell>
          <cell r="E17" t="str">
            <v>충주중</v>
          </cell>
          <cell r="F17" t="str">
            <v>4:27.21</v>
          </cell>
        </row>
        <row r="18">
          <cell r="C18" t="str">
            <v>장준혁</v>
          </cell>
          <cell r="E18" t="str">
            <v>다산중</v>
          </cell>
          <cell r="F18" t="str">
            <v>4:27.54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이도훈</v>
          </cell>
          <cell r="E11" t="str">
            <v>경주중</v>
          </cell>
          <cell r="F11" t="str">
            <v>9:33.57</v>
          </cell>
        </row>
        <row r="12">
          <cell r="C12" t="str">
            <v>심주완</v>
          </cell>
          <cell r="E12" t="str">
            <v>배문중</v>
          </cell>
          <cell r="F12" t="str">
            <v>9:37.58</v>
          </cell>
        </row>
        <row r="13">
          <cell r="C13" t="str">
            <v>박우진</v>
          </cell>
          <cell r="E13" t="str">
            <v>양정중</v>
          </cell>
          <cell r="F13" t="str">
            <v>9:38.43</v>
          </cell>
        </row>
        <row r="14">
          <cell r="C14" t="str">
            <v>김하랑</v>
          </cell>
          <cell r="E14" t="str">
            <v>충북영동중</v>
          </cell>
          <cell r="F14" t="str">
            <v>9:39.85</v>
          </cell>
        </row>
        <row r="15">
          <cell r="C15" t="str">
            <v>김홍남</v>
          </cell>
          <cell r="E15" t="str">
            <v>충주중</v>
          </cell>
          <cell r="F15" t="str">
            <v>9:45.62</v>
          </cell>
        </row>
        <row r="16">
          <cell r="C16" t="str">
            <v>강광수</v>
          </cell>
          <cell r="E16" t="str">
            <v>당진원당중</v>
          </cell>
          <cell r="F16" t="str">
            <v>9:47.37</v>
          </cell>
        </row>
        <row r="17">
          <cell r="C17" t="str">
            <v>이영범</v>
          </cell>
          <cell r="E17" t="str">
            <v>성보중</v>
          </cell>
          <cell r="F17" t="str">
            <v>9:48.18</v>
          </cell>
        </row>
        <row r="18">
          <cell r="C18" t="str">
            <v>유형원</v>
          </cell>
          <cell r="E18" t="str">
            <v>배문중</v>
          </cell>
          <cell r="F18" t="str">
            <v>9:48.91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0.4</v>
          </cell>
        </row>
        <row r="11">
          <cell r="C11" t="str">
            <v>김건우</v>
          </cell>
          <cell r="E11" t="str">
            <v>와동중</v>
          </cell>
          <cell r="F11" t="str">
            <v>15.06</v>
          </cell>
        </row>
        <row r="12">
          <cell r="C12" t="str">
            <v>장영진</v>
          </cell>
          <cell r="E12" t="str">
            <v>대전대신중</v>
          </cell>
          <cell r="F12" t="str">
            <v>15.21</v>
          </cell>
        </row>
        <row r="13">
          <cell r="C13" t="str">
            <v>서하운</v>
          </cell>
          <cell r="E13" t="str">
            <v>동방중</v>
          </cell>
          <cell r="F13" t="str">
            <v>15.28</v>
          </cell>
        </row>
        <row r="14">
          <cell r="C14" t="str">
            <v>김현태</v>
          </cell>
          <cell r="E14" t="str">
            <v>서생중</v>
          </cell>
          <cell r="F14" t="str">
            <v>15.29</v>
          </cell>
        </row>
        <row r="15">
          <cell r="C15" t="str">
            <v>이민혁</v>
          </cell>
          <cell r="E15" t="str">
            <v>단원중</v>
          </cell>
          <cell r="F15" t="str">
            <v>16.01</v>
          </cell>
        </row>
        <row r="16">
          <cell r="C16" t="str">
            <v>윤인재</v>
          </cell>
          <cell r="E16" t="str">
            <v>울산중</v>
          </cell>
          <cell r="F16" t="str">
            <v>16.10</v>
          </cell>
        </row>
        <row r="17">
          <cell r="C17" t="str">
            <v>노준명</v>
          </cell>
          <cell r="E17" t="str">
            <v>대전구봉중</v>
          </cell>
          <cell r="F17" t="str">
            <v>17.10</v>
          </cell>
        </row>
        <row r="18">
          <cell r="C18" t="str">
            <v>안세연</v>
          </cell>
          <cell r="E18" t="str">
            <v>천안오성중</v>
          </cell>
          <cell r="F18" t="str">
            <v>17.16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김예훈</v>
          </cell>
          <cell r="E11" t="str">
            <v>송내중앙중</v>
          </cell>
          <cell r="F11" t="str">
            <v>13:45.30</v>
          </cell>
        </row>
        <row r="12">
          <cell r="C12" t="str">
            <v>정민규</v>
          </cell>
          <cell r="E12" t="str">
            <v>점촌중</v>
          </cell>
          <cell r="F12" t="str">
            <v>14:17.93</v>
          </cell>
        </row>
        <row r="13">
          <cell r="C13" t="str">
            <v>김주한</v>
          </cell>
          <cell r="E13" t="str">
            <v>배문중</v>
          </cell>
          <cell r="F13" t="str">
            <v>14:22.69</v>
          </cell>
        </row>
        <row r="14">
          <cell r="C14" t="str">
            <v>김도연</v>
          </cell>
          <cell r="E14" t="str">
            <v>송내중앙중</v>
          </cell>
          <cell r="F14" t="str">
            <v>15:53.14</v>
          </cell>
        </row>
        <row r="15">
          <cell r="C15" t="str">
            <v>함지안</v>
          </cell>
          <cell r="E15" t="str">
            <v>송내중앙중</v>
          </cell>
          <cell r="F15" t="str">
            <v>16:01.30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김도혁 차민오 이승민 손호영</v>
          </cell>
          <cell r="E11" t="str">
            <v>석우중</v>
          </cell>
          <cell r="F11" t="str">
            <v>44.11</v>
          </cell>
        </row>
        <row r="12">
          <cell r="C12" t="str">
            <v xml:space="preserve">이준혁 안동환 김진 박성호 </v>
          </cell>
          <cell r="E12" t="str">
            <v>문산중</v>
          </cell>
          <cell r="F12" t="str">
            <v>45.80</v>
          </cell>
        </row>
        <row r="13">
          <cell r="C13" t="str">
            <v xml:space="preserve">류동원 김범선 허란 김환 </v>
          </cell>
          <cell r="E13" t="str">
            <v>울산스포츠과학중</v>
          </cell>
          <cell r="F13" t="str">
            <v>45.94</v>
          </cell>
        </row>
        <row r="14">
          <cell r="C14" t="str">
            <v>이대건 정병하 강선웅 정병준</v>
          </cell>
          <cell r="E14" t="str">
            <v>전곡중</v>
          </cell>
          <cell r="F14" t="str">
            <v>46.62</v>
          </cell>
        </row>
        <row r="15">
          <cell r="C15" t="str">
            <v xml:space="preserve">박호수 이해인 이정호 문준서 </v>
          </cell>
          <cell r="E15" t="str">
            <v>대덕중</v>
          </cell>
          <cell r="F15" t="str">
            <v>47.28</v>
          </cell>
        </row>
        <row r="16">
          <cell r="C16" t="str">
            <v xml:space="preserve">김도훈 이진윤 박철우 곽동민 </v>
          </cell>
          <cell r="E16" t="str">
            <v>밀양중</v>
          </cell>
          <cell r="F16" t="str">
            <v>48.08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김유진 이영민 오예준 김단우</v>
          </cell>
          <cell r="E11" t="str">
            <v>인천남중</v>
          </cell>
          <cell r="F11" t="str">
            <v>3:39.23</v>
          </cell>
        </row>
        <row r="12">
          <cell r="C12" t="str">
            <v>박호수 이해인 이정호 안예강</v>
          </cell>
          <cell r="E12" t="str">
            <v>대덕중</v>
          </cell>
          <cell r="F12" t="str">
            <v>3:39.54</v>
          </cell>
        </row>
        <row r="13">
          <cell r="C13" t="str">
            <v>김민기 한재윤 이동건 안제민</v>
          </cell>
          <cell r="E13" t="str">
            <v>덕정중</v>
          </cell>
          <cell r="F13" t="str">
            <v>3:49.44</v>
          </cell>
        </row>
        <row r="14">
          <cell r="C14" t="str">
            <v xml:space="preserve">박현준 이영범 홍지민 한지상 </v>
          </cell>
          <cell r="E14" t="str">
            <v>성보중</v>
          </cell>
          <cell r="F14" t="str">
            <v>3:53.35</v>
          </cell>
        </row>
        <row r="15">
          <cell r="C15" t="str">
            <v>이진윤 김도훈 박철우 곽동민</v>
          </cell>
          <cell r="E15" t="str">
            <v>밀양중</v>
          </cell>
          <cell r="F15" t="str">
            <v>3:56.67</v>
          </cell>
        </row>
        <row r="16">
          <cell r="C16" t="str">
            <v>김태현 정준교 안성준 김민우</v>
          </cell>
          <cell r="E16" t="str">
            <v>대청중</v>
          </cell>
          <cell r="F16" t="str">
            <v>4:24.00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이현민</v>
          </cell>
          <cell r="E11" t="str">
            <v>신주중</v>
          </cell>
          <cell r="F11" t="str">
            <v>1.93</v>
          </cell>
        </row>
        <row r="12">
          <cell r="C12" t="str">
            <v>김현식</v>
          </cell>
          <cell r="E12" t="str">
            <v>보은중</v>
          </cell>
          <cell r="F12" t="str">
            <v>1.90</v>
          </cell>
        </row>
        <row r="13">
          <cell r="C13" t="str">
            <v>이찬</v>
          </cell>
          <cell r="E13" t="str">
            <v>논산중</v>
          </cell>
          <cell r="F13" t="str">
            <v>1.78</v>
          </cell>
        </row>
        <row r="14">
          <cell r="C14" t="str">
            <v>오명근</v>
          </cell>
          <cell r="E14" t="str">
            <v>삼성중</v>
          </cell>
          <cell r="F14" t="str">
            <v>1.70</v>
          </cell>
        </row>
        <row r="15">
          <cell r="C15" t="str">
            <v>류동원</v>
          </cell>
          <cell r="E15" t="str">
            <v>울산스포츠과학중</v>
          </cell>
          <cell r="F15" t="str">
            <v>1.70</v>
          </cell>
        </row>
      </sheetData>
      <sheetData sheetId="1" refreshError="1"/>
      <sheetData sheetId="2">
        <row r="11">
          <cell r="C11" t="str">
            <v>백재현</v>
          </cell>
          <cell r="E11" t="str">
            <v>동명중</v>
          </cell>
          <cell r="F11" t="str">
            <v>6.22</v>
          </cell>
          <cell r="G11" t="str">
            <v>1.1</v>
          </cell>
        </row>
        <row r="12">
          <cell r="C12" t="str">
            <v>김민석</v>
          </cell>
          <cell r="E12" t="str">
            <v>서생중</v>
          </cell>
          <cell r="F12" t="str">
            <v>5.98</v>
          </cell>
          <cell r="G12" t="str">
            <v>0.7</v>
          </cell>
        </row>
        <row r="13">
          <cell r="C13" t="str">
            <v>김건우</v>
          </cell>
          <cell r="E13" t="str">
            <v>전북체육중</v>
          </cell>
          <cell r="F13" t="str">
            <v>5.95</v>
          </cell>
          <cell r="G13" t="str">
            <v>0.5</v>
          </cell>
        </row>
        <row r="14">
          <cell r="C14" t="str">
            <v>박현욱</v>
          </cell>
          <cell r="E14" t="str">
            <v>위미중</v>
          </cell>
          <cell r="F14" t="str">
            <v>5.94</v>
          </cell>
          <cell r="G14" t="str">
            <v>0.4</v>
          </cell>
        </row>
        <row r="15">
          <cell r="C15" t="str">
            <v>김선구</v>
          </cell>
          <cell r="E15" t="str">
            <v>대전구봉중</v>
          </cell>
          <cell r="F15" t="str">
            <v>5.93</v>
          </cell>
          <cell r="G15" t="str">
            <v>0.8</v>
          </cell>
        </row>
        <row r="16">
          <cell r="C16" t="str">
            <v>김광섭</v>
          </cell>
          <cell r="E16" t="str">
            <v>논산중</v>
          </cell>
          <cell r="F16" t="str">
            <v>5.76</v>
          </cell>
          <cell r="G16" t="str">
            <v>-0.0</v>
          </cell>
        </row>
        <row r="17">
          <cell r="C17" t="str">
            <v>유선호</v>
          </cell>
          <cell r="E17" t="str">
            <v>충주중</v>
          </cell>
          <cell r="F17" t="str">
            <v>5.63</v>
          </cell>
          <cell r="G17" t="str">
            <v>0.4</v>
          </cell>
        </row>
        <row r="18">
          <cell r="C18" t="str">
            <v>이성윤</v>
          </cell>
          <cell r="E18" t="str">
            <v>동명중</v>
          </cell>
          <cell r="F18" t="str">
            <v>5.45</v>
          </cell>
          <cell r="G18" t="str">
            <v>0.1</v>
          </cell>
        </row>
      </sheetData>
      <sheetData sheetId="3">
        <row r="11">
          <cell r="C11" t="str">
            <v>김은교</v>
          </cell>
          <cell r="E11" t="str">
            <v>동방중</v>
          </cell>
          <cell r="F11" t="str">
            <v>13.68</v>
          </cell>
          <cell r="G11" t="str">
            <v>0.3</v>
          </cell>
        </row>
        <row r="12">
          <cell r="C12" t="str">
            <v>김건우</v>
          </cell>
          <cell r="E12" t="str">
            <v>전북체육중</v>
          </cell>
          <cell r="F12" t="str">
            <v>12.35</v>
          </cell>
          <cell r="G12" t="str">
            <v>0.2</v>
          </cell>
        </row>
        <row r="13">
          <cell r="C13" t="str">
            <v>김지민</v>
          </cell>
          <cell r="E13" t="str">
            <v>별망중</v>
          </cell>
          <cell r="F13" t="str">
            <v>12.16</v>
          </cell>
          <cell r="G13" t="str">
            <v>0.1</v>
          </cell>
        </row>
        <row r="14">
          <cell r="C14" t="str">
            <v>김광섭</v>
          </cell>
          <cell r="E14" t="str">
            <v>논산중</v>
          </cell>
          <cell r="F14" t="str">
            <v>11.89</v>
          </cell>
          <cell r="G14" t="str">
            <v>0.1</v>
          </cell>
        </row>
      </sheetData>
      <sheetData sheetId="4">
        <row r="11">
          <cell r="C11" t="str">
            <v>박시훈</v>
          </cell>
          <cell r="E11" t="str">
            <v>구미인덕중</v>
          </cell>
          <cell r="F11" t="str">
            <v>19.37</v>
          </cell>
        </row>
        <row r="12">
          <cell r="C12" t="str">
            <v>장영민</v>
          </cell>
          <cell r="E12" t="str">
            <v>충주중</v>
          </cell>
          <cell r="F12" t="str">
            <v>16.92</v>
          </cell>
        </row>
        <row r="13">
          <cell r="C13" t="str">
            <v>조은찬</v>
          </cell>
          <cell r="E13" t="str">
            <v>동명중</v>
          </cell>
          <cell r="F13" t="str">
            <v>15.91</v>
          </cell>
        </row>
        <row r="14">
          <cell r="C14" t="str">
            <v>소재환</v>
          </cell>
          <cell r="E14" t="str">
            <v>안청중</v>
          </cell>
          <cell r="F14" t="str">
            <v>15.15</v>
          </cell>
        </row>
        <row r="15">
          <cell r="C15" t="str">
            <v>정유빈</v>
          </cell>
          <cell r="E15" t="str">
            <v>신한중</v>
          </cell>
          <cell r="F15" t="str">
            <v>13.60</v>
          </cell>
        </row>
        <row r="16">
          <cell r="C16" t="str">
            <v>윤지석</v>
          </cell>
          <cell r="E16" t="str">
            <v>조치원중</v>
          </cell>
          <cell r="F16" t="str">
            <v>12.58</v>
          </cell>
        </row>
        <row r="17">
          <cell r="C17" t="str">
            <v>이정호</v>
          </cell>
          <cell r="E17" t="str">
            <v>조치원중</v>
          </cell>
          <cell r="F17" t="str">
            <v>12.18</v>
          </cell>
        </row>
        <row r="18">
          <cell r="C18" t="str">
            <v>강승모</v>
          </cell>
          <cell r="E18" t="str">
            <v>대전송촌중</v>
          </cell>
          <cell r="F18" t="str">
            <v>11.96</v>
          </cell>
        </row>
      </sheetData>
      <sheetData sheetId="5">
        <row r="11">
          <cell r="C11" t="str">
            <v>강동현</v>
          </cell>
          <cell r="E11" t="str">
            <v>비아중</v>
          </cell>
          <cell r="F11" t="str">
            <v>54.69</v>
          </cell>
        </row>
        <row r="12">
          <cell r="C12" t="str">
            <v>윤현서</v>
          </cell>
          <cell r="E12" t="str">
            <v>논산중</v>
          </cell>
          <cell r="F12" t="str">
            <v>53.63</v>
          </cell>
        </row>
        <row r="13">
          <cell r="C13" t="str">
            <v>박주한</v>
          </cell>
          <cell r="E13" t="str">
            <v>울산중</v>
          </cell>
          <cell r="F13" t="str">
            <v>51.89</v>
          </cell>
        </row>
        <row r="14">
          <cell r="C14" t="str">
            <v>임형준</v>
          </cell>
          <cell r="E14" t="str">
            <v>점촌중</v>
          </cell>
          <cell r="F14" t="str">
            <v>49.52</v>
          </cell>
        </row>
        <row r="15">
          <cell r="C15" t="str">
            <v>천재경</v>
          </cell>
          <cell r="E15" t="str">
            <v>천안오성중</v>
          </cell>
          <cell r="F15" t="str">
            <v>49.44</v>
          </cell>
        </row>
        <row r="16">
          <cell r="C16" t="str">
            <v>윤기명</v>
          </cell>
          <cell r="E16" t="str">
            <v>안청중</v>
          </cell>
          <cell r="F16" t="str">
            <v>48.22</v>
          </cell>
        </row>
        <row r="17">
          <cell r="C17" t="str">
            <v>이태우</v>
          </cell>
          <cell r="E17" t="str">
            <v>전북체육중</v>
          </cell>
          <cell r="F17" t="str">
            <v>45.92</v>
          </cell>
        </row>
        <row r="18">
          <cell r="C18" t="str">
            <v>전한별</v>
          </cell>
          <cell r="E18" t="str">
            <v>충주중</v>
          </cell>
          <cell r="F18" t="str">
            <v>42.36</v>
          </cell>
        </row>
      </sheetData>
      <sheetData sheetId="6">
        <row r="11">
          <cell r="C11" t="str">
            <v>김재훈</v>
          </cell>
          <cell r="E11" t="str">
            <v>비아중</v>
          </cell>
          <cell r="F11" t="str">
            <v>62.85</v>
          </cell>
        </row>
        <row r="12">
          <cell r="C12" t="str">
            <v>엄재민</v>
          </cell>
          <cell r="E12" t="str">
            <v>당하중</v>
          </cell>
          <cell r="F12" t="str">
            <v>57.46</v>
          </cell>
        </row>
        <row r="13">
          <cell r="C13" t="str">
            <v>허규만</v>
          </cell>
          <cell r="E13" t="str">
            <v>천안오성중</v>
          </cell>
          <cell r="F13" t="str">
            <v>55.62</v>
          </cell>
        </row>
        <row r="14">
          <cell r="C14" t="str">
            <v>윤지석</v>
          </cell>
          <cell r="E14" t="str">
            <v>조치원중</v>
          </cell>
          <cell r="F14" t="str">
            <v>54.75</v>
          </cell>
        </row>
        <row r="15">
          <cell r="C15" t="str">
            <v>오준석</v>
          </cell>
          <cell r="E15" t="str">
            <v>조치원중</v>
          </cell>
          <cell r="F15" t="str">
            <v>54.26</v>
          </cell>
        </row>
        <row r="16">
          <cell r="C16" t="str">
            <v>김종민</v>
          </cell>
          <cell r="E16" t="str">
            <v>천안오성중</v>
          </cell>
          <cell r="F16" t="str">
            <v>54.24</v>
          </cell>
        </row>
        <row r="17">
          <cell r="C17" t="str">
            <v>박태형</v>
          </cell>
          <cell r="E17" t="str">
            <v>대전대신중</v>
          </cell>
          <cell r="F17" t="str">
            <v>52.48</v>
          </cell>
        </row>
        <row r="18">
          <cell r="C18" t="str">
            <v>강재영</v>
          </cell>
          <cell r="E18" t="str">
            <v>위미중</v>
          </cell>
          <cell r="F18" t="str">
            <v>47.93</v>
          </cell>
        </row>
      </sheetData>
      <sheetData sheetId="7">
        <row r="11">
          <cell r="C11" t="str">
            <v>김승찬</v>
          </cell>
          <cell r="E11" t="str">
            <v>대전체육중</v>
          </cell>
          <cell r="F11" t="str">
            <v>3,336점</v>
          </cell>
        </row>
        <row r="12">
          <cell r="C12" t="str">
            <v>김현태</v>
          </cell>
          <cell r="E12" t="str">
            <v>서생중</v>
          </cell>
          <cell r="F12" t="str">
            <v>2,710점</v>
          </cell>
        </row>
        <row r="13">
          <cell r="C13" t="str">
            <v>노준명</v>
          </cell>
          <cell r="E13" t="str">
            <v>대전구봉중</v>
          </cell>
          <cell r="F13" t="str">
            <v>2,667점</v>
          </cell>
        </row>
        <row r="14">
          <cell r="C14" t="str">
            <v>조찬호</v>
          </cell>
          <cell r="E14" t="str">
            <v>울산중</v>
          </cell>
          <cell r="F14" t="str">
            <v>2,337점</v>
          </cell>
        </row>
        <row r="15">
          <cell r="C15" t="str">
            <v>변성환</v>
          </cell>
          <cell r="E15" t="str">
            <v>삼성중</v>
          </cell>
          <cell r="F15" t="str">
            <v>2,188점</v>
          </cell>
        </row>
        <row r="16">
          <cell r="C16" t="str">
            <v>김승훈</v>
          </cell>
          <cell r="E16" t="str">
            <v>삼성중</v>
          </cell>
          <cell r="F16" t="str">
            <v>2,119점</v>
          </cell>
        </row>
        <row r="17">
          <cell r="C17" t="str">
            <v>양유빈</v>
          </cell>
          <cell r="E17" t="str">
            <v>대전송촌중</v>
          </cell>
          <cell r="F17" t="str">
            <v>2,019점</v>
          </cell>
        </row>
        <row r="18">
          <cell r="C18" t="str">
            <v>이수호</v>
          </cell>
          <cell r="E18" t="str">
            <v>대전송촌중</v>
          </cell>
          <cell r="F18" t="str">
            <v>1,928점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황보한빈</v>
          </cell>
          <cell r="E11" t="str">
            <v>경북체육고</v>
          </cell>
          <cell r="F11" t="str">
            <v>4:00.17</v>
          </cell>
        </row>
        <row r="12">
          <cell r="C12" t="str">
            <v>김본규</v>
          </cell>
          <cell r="E12" t="str">
            <v>경북체육고</v>
          </cell>
          <cell r="F12" t="str">
            <v>4:01.37</v>
          </cell>
        </row>
        <row r="13">
          <cell r="C13" t="str">
            <v>한승엽</v>
          </cell>
          <cell r="E13" t="str">
            <v>배문고</v>
          </cell>
          <cell r="F13" t="str">
            <v>4:02.31</v>
          </cell>
        </row>
        <row r="14">
          <cell r="C14" t="str">
            <v>이범수</v>
          </cell>
          <cell r="E14" t="str">
            <v>충현고</v>
          </cell>
          <cell r="F14" t="str">
            <v>4:06.11</v>
          </cell>
        </row>
        <row r="15">
          <cell r="C15" t="str">
            <v>심규현</v>
          </cell>
          <cell r="E15" t="str">
            <v>배문고</v>
          </cell>
          <cell r="F15" t="str">
            <v>4:06.33</v>
          </cell>
        </row>
        <row r="16">
          <cell r="C16" t="str">
            <v>김은혁</v>
          </cell>
          <cell r="E16" t="str">
            <v>배문고</v>
          </cell>
          <cell r="F16" t="str">
            <v>4:08.49</v>
          </cell>
        </row>
        <row r="17">
          <cell r="C17" t="str">
            <v>김진만</v>
          </cell>
          <cell r="E17" t="str">
            <v>충현고</v>
          </cell>
          <cell r="F17" t="str">
            <v>4:08.52</v>
          </cell>
        </row>
        <row r="18">
          <cell r="C18" t="str">
            <v>허태성</v>
          </cell>
          <cell r="E18" t="str">
            <v>배문고</v>
          </cell>
          <cell r="F18" t="str">
            <v>4:10.18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-0.6</v>
          </cell>
        </row>
        <row r="11">
          <cell r="C11" t="str">
            <v>황세정</v>
          </cell>
          <cell r="E11" t="str">
            <v>철산중</v>
          </cell>
          <cell r="F11" t="str">
            <v>12.80</v>
          </cell>
        </row>
        <row r="12">
          <cell r="C12" t="str">
            <v>진수인</v>
          </cell>
          <cell r="E12" t="str">
            <v>동부중</v>
          </cell>
          <cell r="F12" t="str">
            <v>13.16</v>
          </cell>
        </row>
        <row r="13">
          <cell r="C13" t="str">
            <v>박은서</v>
          </cell>
          <cell r="E13" t="str">
            <v>용인중</v>
          </cell>
          <cell r="F13" t="str">
            <v>13.30</v>
          </cell>
        </row>
        <row r="14">
          <cell r="C14" t="str">
            <v>김예진</v>
          </cell>
          <cell r="E14" t="str">
            <v>송운중</v>
          </cell>
          <cell r="F14" t="str">
            <v>13.40</v>
          </cell>
        </row>
        <row r="15">
          <cell r="C15" t="str">
            <v>김민서</v>
          </cell>
          <cell r="E15" t="str">
            <v>철산중</v>
          </cell>
          <cell r="F15" t="str">
            <v>13.40</v>
          </cell>
        </row>
        <row r="16">
          <cell r="C16" t="str">
            <v>강민경</v>
          </cell>
          <cell r="E16" t="str">
            <v>주례여자중</v>
          </cell>
          <cell r="F16" t="str">
            <v>13.45</v>
          </cell>
        </row>
        <row r="17">
          <cell r="C17" t="str">
            <v>신규리</v>
          </cell>
          <cell r="E17" t="str">
            <v>인화여자중</v>
          </cell>
          <cell r="F17" t="str">
            <v>13.64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1.7</v>
          </cell>
        </row>
        <row r="11">
          <cell r="C11" t="str">
            <v>오소희</v>
          </cell>
          <cell r="E11" t="str">
            <v>인화여자중</v>
          </cell>
          <cell r="F11" t="str">
            <v>25.69</v>
          </cell>
        </row>
        <row r="12">
          <cell r="C12" t="str">
            <v>황세정</v>
          </cell>
          <cell r="E12" t="str">
            <v>철산중</v>
          </cell>
          <cell r="F12" t="str">
            <v>26.64</v>
          </cell>
        </row>
        <row r="13">
          <cell r="C13" t="str">
            <v>윤예은</v>
          </cell>
          <cell r="E13" t="str">
            <v>경기경안중</v>
          </cell>
          <cell r="F13" t="str">
            <v>26.83</v>
          </cell>
        </row>
        <row r="14">
          <cell r="C14" t="str">
            <v>이민경</v>
          </cell>
          <cell r="E14" t="str">
            <v>송운중</v>
          </cell>
          <cell r="F14" t="str">
            <v>27.00</v>
          </cell>
        </row>
        <row r="15">
          <cell r="C15" t="str">
            <v>여슬아</v>
          </cell>
          <cell r="E15" t="str">
            <v>송운중</v>
          </cell>
          <cell r="F15" t="str">
            <v>27.17</v>
          </cell>
        </row>
        <row r="16">
          <cell r="C16" t="str">
            <v>강민경</v>
          </cell>
          <cell r="E16" t="str">
            <v>주례여자중</v>
          </cell>
          <cell r="F16" t="str">
            <v>27.17</v>
          </cell>
        </row>
        <row r="17">
          <cell r="C17" t="str">
            <v>이채원</v>
          </cell>
          <cell r="E17" t="str">
            <v>월촌중</v>
          </cell>
          <cell r="F17" t="str">
            <v>27.18</v>
          </cell>
        </row>
        <row r="18">
          <cell r="C18" t="str">
            <v>오새아</v>
          </cell>
          <cell r="E18" t="str">
            <v>성보중</v>
          </cell>
          <cell r="F18" t="str">
            <v>27.42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이민경</v>
          </cell>
          <cell r="E11" t="str">
            <v>송운중</v>
          </cell>
          <cell r="F11" t="str">
            <v>1:00.18</v>
          </cell>
        </row>
        <row r="12">
          <cell r="C12" t="str">
            <v>노한결</v>
          </cell>
          <cell r="E12" t="str">
            <v>와동중</v>
          </cell>
          <cell r="F12" t="str">
            <v>1:00.91</v>
          </cell>
        </row>
        <row r="13">
          <cell r="C13" t="str">
            <v>이소희</v>
          </cell>
          <cell r="E13" t="str">
            <v>다산중</v>
          </cell>
          <cell r="F13" t="str">
            <v>1:01.64</v>
          </cell>
        </row>
        <row r="14">
          <cell r="C14" t="str">
            <v>윤예은</v>
          </cell>
          <cell r="E14" t="str">
            <v>경기경안중</v>
          </cell>
          <cell r="F14" t="str">
            <v>1:02.30</v>
          </cell>
        </row>
        <row r="15">
          <cell r="C15" t="str">
            <v>진민희</v>
          </cell>
          <cell r="E15" t="str">
            <v>경수중</v>
          </cell>
          <cell r="F15" t="str">
            <v>1:04.85</v>
          </cell>
        </row>
        <row r="16">
          <cell r="C16" t="str">
            <v>박다혜</v>
          </cell>
          <cell r="E16" t="str">
            <v>충북영동중</v>
          </cell>
          <cell r="F16" t="str">
            <v>1:06.98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김민정</v>
          </cell>
          <cell r="E11" t="str">
            <v>천안오성중</v>
          </cell>
          <cell r="F11" t="str">
            <v>2:21.99</v>
          </cell>
        </row>
        <row r="12">
          <cell r="C12" t="str">
            <v>신지연</v>
          </cell>
          <cell r="E12" t="str">
            <v>김천한일여자중</v>
          </cell>
          <cell r="F12" t="str">
            <v>2:23.86</v>
          </cell>
        </row>
        <row r="13">
          <cell r="C13" t="str">
            <v>이희수</v>
          </cell>
          <cell r="E13" t="str">
            <v>용인중</v>
          </cell>
          <cell r="F13" t="str">
            <v>2:25.81</v>
          </cell>
        </row>
        <row r="14">
          <cell r="C14" t="str">
            <v>김보미</v>
          </cell>
          <cell r="E14" t="str">
            <v>용인중</v>
          </cell>
          <cell r="F14" t="str">
            <v>2:28.56</v>
          </cell>
        </row>
        <row r="15">
          <cell r="C15" t="str">
            <v>이채린</v>
          </cell>
          <cell r="E15" t="str">
            <v>신정여자중</v>
          </cell>
          <cell r="F15" t="str">
            <v>2:31.17</v>
          </cell>
        </row>
        <row r="16">
          <cell r="C16" t="str">
            <v>김소윤</v>
          </cell>
          <cell r="E16" t="str">
            <v>이현중</v>
          </cell>
          <cell r="F16" t="str">
            <v>2:35.03</v>
          </cell>
        </row>
        <row r="17">
          <cell r="C17" t="str">
            <v>박다혜</v>
          </cell>
          <cell r="E17" t="str">
            <v>충북영동중</v>
          </cell>
          <cell r="F17" t="str">
            <v>2:36.18</v>
          </cell>
        </row>
        <row r="18">
          <cell r="C18" t="str">
            <v>이미지</v>
          </cell>
          <cell r="E18" t="str">
            <v>대전체육중</v>
          </cell>
          <cell r="F18" t="str">
            <v>2:38.49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신예진</v>
          </cell>
          <cell r="E11" t="str">
            <v>신정여자중</v>
          </cell>
          <cell r="F11" t="str">
            <v>4:34.33</v>
          </cell>
        </row>
        <row r="12">
          <cell r="C12" t="str">
            <v>조예서</v>
          </cell>
          <cell r="E12" t="str">
            <v>부천여자중</v>
          </cell>
          <cell r="F12" t="str">
            <v>4:54.26</v>
          </cell>
        </row>
        <row r="13">
          <cell r="C13" t="str">
            <v>김미정</v>
          </cell>
          <cell r="E13" t="str">
            <v>남면중</v>
          </cell>
          <cell r="F13" t="str">
            <v>4:58.04</v>
          </cell>
        </row>
        <row r="14">
          <cell r="C14" t="str">
            <v>김민정</v>
          </cell>
          <cell r="E14" t="str">
            <v>천안오성중</v>
          </cell>
          <cell r="F14" t="str">
            <v>4:59.14</v>
          </cell>
        </row>
        <row r="15">
          <cell r="C15" t="str">
            <v>박혜민</v>
          </cell>
          <cell r="E15" t="str">
            <v>경북체육중</v>
          </cell>
          <cell r="F15" t="str">
            <v>5:03.12</v>
          </cell>
        </row>
        <row r="16">
          <cell r="C16" t="str">
            <v>이채린</v>
          </cell>
          <cell r="E16" t="str">
            <v>신정여자중</v>
          </cell>
          <cell r="F16" t="str">
            <v>5:09.17</v>
          </cell>
        </row>
        <row r="17">
          <cell r="C17" t="str">
            <v>추윤아</v>
          </cell>
          <cell r="E17" t="str">
            <v>가좌여자중</v>
          </cell>
          <cell r="F17" t="str">
            <v>5:17.78</v>
          </cell>
        </row>
        <row r="18">
          <cell r="C18" t="str">
            <v>김나경</v>
          </cell>
          <cell r="E18" t="str">
            <v>성보중</v>
          </cell>
          <cell r="F18" t="str">
            <v>5:19.17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신예진</v>
          </cell>
          <cell r="E11" t="str">
            <v>신정여자중</v>
          </cell>
          <cell r="F11" t="str">
            <v>10:19.40</v>
          </cell>
        </row>
        <row r="12">
          <cell r="C12" t="str">
            <v>조예서</v>
          </cell>
          <cell r="E12" t="str">
            <v>부천여자중</v>
          </cell>
          <cell r="F12" t="str">
            <v>10:38.29</v>
          </cell>
        </row>
        <row r="13">
          <cell r="C13" t="str">
            <v>서수민</v>
          </cell>
          <cell r="E13" t="str">
            <v>김천한일여자중</v>
          </cell>
          <cell r="F13" t="str">
            <v>10:40.47</v>
          </cell>
        </row>
        <row r="14">
          <cell r="C14" t="str">
            <v>추윤아</v>
          </cell>
          <cell r="E14" t="str">
            <v>가좌여자중</v>
          </cell>
          <cell r="F14" t="str">
            <v>10:57.12</v>
          </cell>
        </row>
        <row r="15">
          <cell r="C15" t="str">
            <v>김나경</v>
          </cell>
          <cell r="E15" t="str">
            <v>성보중</v>
          </cell>
          <cell r="F15" t="str">
            <v>10:58.61</v>
          </cell>
        </row>
        <row r="16">
          <cell r="C16" t="str">
            <v>양소은</v>
          </cell>
          <cell r="E16" t="str">
            <v>김천한일여자중</v>
          </cell>
          <cell r="F16" t="str">
            <v>11:00.49</v>
          </cell>
        </row>
        <row r="17">
          <cell r="C17" t="str">
            <v>이한별</v>
          </cell>
          <cell r="E17" t="str">
            <v>신정여자중</v>
          </cell>
          <cell r="F17" t="str">
            <v>11:00.51</v>
          </cell>
        </row>
        <row r="18">
          <cell r="C18" t="str">
            <v>홍지승</v>
          </cell>
          <cell r="E18" t="str">
            <v>천안오성중</v>
          </cell>
          <cell r="F18" t="str">
            <v>11:13.83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0.9</v>
          </cell>
        </row>
        <row r="11">
          <cell r="C11" t="str">
            <v>이윤지</v>
          </cell>
          <cell r="E11" t="str">
            <v>대전체육중</v>
          </cell>
          <cell r="F11" t="str">
            <v>15.59</v>
          </cell>
        </row>
        <row r="12">
          <cell r="C12" t="str">
            <v>서미주</v>
          </cell>
          <cell r="E12" t="str">
            <v>간석여자중</v>
          </cell>
          <cell r="F12" t="str">
            <v>17.84</v>
          </cell>
        </row>
        <row r="13">
          <cell r="C13" t="str">
            <v>장난희</v>
          </cell>
          <cell r="E13" t="str">
            <v>세종중</v>
          </cell>
          <cell r="F13" t="str">
            <v>18.58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신소영</v>
          </cell>
          <cell r="E11" t="str">
            <v>철산중</v>
          </cell>
          <cell r="F11" t="str">
            <v>15:31.72</v>
          </cell>
        </row>
        <row r="12">
          <cell r="C12" t="str">
            <v>이한별</v>
          </cell>
          <cell r="E12" t="str">
            <v>당진원당중</v>
          </cell>
          <cell r="F12" t="str">
            <v>17:08.51</v>
          </cell>
        </row>
        <row r="13">
          <cell r="C13" t="str">
            <v>박지빈</v>
          </cell>
          <cell r="E13" t="str">
            <v>철산중</v>
          </cell>
          <cell r="F13" t="str">
            <v>18:01.19</v>
          </cell>
        </row>
        <row r="14">
          <cell r="C14" t="str">
            <v>김현서</v>
          </cell>
          <cell r="E14" t="str">
            <v>송내중앙중</v>
          </cell>
          <cell r="F14" t="str">
            <v>18:16.08</v>
          </cell>
        </row>
        <row r="15">
          <cell r="C15" t="str">
            <v>신채희</v>
          </cell>
          <cell r="E15" t="str">
            <v>조치원중</v>
          </cell>
          <cell r="F15" t="str">
            <v>18:51.83</v>
          </cell>
        </row>
        <row r="16">
          <cell r="C16" t="str">
            <v>이서진</v>
          </cell>
          <cell r="E16" t="str">
            <v>부천여자중</v>
          </cell>
          <cell r="F16" t="str">
            <v>20:00.23</v>
          </cell>
        </row>
        <row r="17">
          <cell r="C17" t="str">
            <v>김혜현</v>
          </cell>
          <cell r="E17" t="str">
            <v>부천여자중</v>
          </cell>
          <cell r="F17" t="str">
            <v>21:32.71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 xml:space="preserve">여슬아 김예진 이민경 김아현 </v>
          </cell>
          <cell r="E11" t="str">
            <v>송운중</v>
          </cell>
          <cell r="F11" t="str">
            <v>51.70</v>
          </cell>
        </row>
        <row r="12">
          <cell r="C12" t="str">
            <v>김예리 정지우 이채원 김유진</v>
          </cell>
          <cell r="E12" t="str">
            <v>월촌중</v>
          </cell>
          <cell r="F12" t="str">
            <v>52.28</v>
          </cell>
        </row>
        <row r="13">
          <cell r="C13" t="str">
            <v>신소영 남재은 김민서 황세정</v>
          </cell>
          <cell r="E13" t="str">
            <v>철산중</v>
          </cell>
          <cell r="F13" t="str">
            <v>52.52</v>
          </cell>
        </row>
        <row r="14">
          <cell r="C14" t="str">
            <v>김희은 최윤아 전수빈 장수인</v>
          </cell>
          <cell r="E14" t="str">
            <v>울산스포츠과학중</v>
          </cell>
          <cell r="F14" t="str">
            <v>53.07</v>
          </cell>
        </row>
        <row r="15">
          <cell r="C15" t="str">
            <v>김소원 오새아 김주하 권 민</v>
          </cell>
          <cell r="E15" t="str">
            <v>성보중</v>
          </cell>
          <cell r="F15" t="str">
            <v>53.99</v>
          </cell>
        </row>
        <row r="16">
          <cell r="C16" t="str">
            <v>정서현 윤예은 김채아 이소연</v>
          </cell>
          <cell r="E16" t="str">
            <v>경기경안중</v>
          </cell>
          <cell r="F16" t="str">
            <v>54.47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 xml:space="preserve">이채린 이한별 신민정 신예진 </v>
          </cell>
          <cell r="E11" t="str">
            <v>신정여자중학교</v>
          </cell>
          <cell r="F11" t="str">
            <v>4:17.99</v>
          </cell>
        </row>
        <row r="12">
          <cell r="C12" t="str">
            <v>정지인 최나영 임지우 조예서</v>
          </cell>
          <cell r="E12" t="str">
            <v>부천여자중학교</v>
          </cell>
          <cell r="F12" t="str">
            <v>4:24.77</v>
          </cell>
        </row>
        <row r="13">
          <cell r="C13" t="str">
            <v>정서현 윤예은 김채아 이소연</v>
          </cell>
          <cell r="E13" t="str">
            <v>경기경안중학교</v>
          </cell>
          <cell r="F13" t="str">
            <v>4:30.46</v>
          </cell>
        </row>
        <row r="14">
          <cell r="C14" t="str">
            <v>권 민 오새아 김소원 김나경</v>
          </cell>
          <cell r="E14" t="str">
            <v>성보중학교</v>
          </cell>
          <cell r="F14" t="str">
            <v>4:35.02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유진서</v>
          </cell>
          <cell r="E11" t="str">
            <v>충북체육고</v>
          </cell>
          <cell r="F11" t="str">
            <v>15:09.23</v>
          </cell>
        </row>
        <row r="12">
          <cell r="C12" t="str">
            <v>심규현</v>
          </cell>
          <cell r="E12" t="str">
            <v>배문고</v>
          </cell>
          <cell r="F12" t="str">
            <v>15:09.83</v>
          </cell>
        </row>
        <row r="13">
          <cell r="C13" t="str">
            <v>한승엽</v>
          </cell>
          <cell r="F13" t="str">
            <v>15:11.40</v>
          </cell>
        </row>
        <row r="14">
          <cell r="C14" t="str">
            <v>김본규</v>
          </cell>
          <cell r="E14" t="str">
            <v>경북체육고</v>
          </cell>
          <cell r="F14" t="str">
            <v>15:19.79</v>
          </cell>
        </row>
        <row r="15">
          <cell r="C15" t="str">
            <v>김상태</v>
          </cell>
          <cell r="E15" t="str">
            <v>인천체육고</v>
          </cell>
          <cell r="F15" t="str">
            <v>15:19.99</v>
          </cell>
        </row>
        <row r="16">
          <cell r="C16" t="str">
            <v>김홍민</v>
          </cell>
          <cell r="E16" t="str">
            <v>배문고</v>
          </cell>
          <cell r="F16" t="str">
            <v>15:20.96</v>
          </cell>
        </row>
        <row r="17">
          <cell r="C17" t="str">
            <v>허태성</v>
          </cell>
          <cell r="E17" t="str">
            <v>배문고</v>
          </cell>
          <cell r="F17" t="str">
            <v>15:26.22</v>
          </cell>
        </row>
        <row r="18">
          <cell r="C18" t="str">
            <v>김시온</v>
          </cell>
          <cell r="E18" t="str">
            <v>배문고</v>
          </cell>
          <cell r="F18" t="str">
            <v>15:44.92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김지민</v>
          </cell>
          <cell r="E11" t="str">
            <v>신주중</v>
          </cell>
          <cell r="F11" t="str">
            <v>1.55</v>
          </cell>
        </row>
        <row r="12">
          <cell r="C12" t="str">
            <v>유민주</v>
          </cell>
          <cell r="E12" t="str">
            <v>자유중</v>
          </cell>
          <cell r="F12" t="str">
            <v>1.50</v>
          </cell>
        </row>
        <row r="13">
          <cell r="C13" t="str">
            <v>박하은</v>
          </cell>
          <cell r="E13" t="str">
            <v>가좌여자중</v>
          </cell>
          <cell r="F13" t="str">
            <v>1.45</v>
          </cell>
        </row>
      </sheetData>
      <sheetData sheetId="1" refreshError="1"/>
      <sheetData sheetId="2">
        <row r="11">
          <cell r="C11" t="str">
            <v>김나영</v>
          </cell>
          <cell r="E11" t="str">
            <v>가좌여자중</v>
          </cell>
          <cell r="F11" t="str">
            <v>5.20</v>
          </cell>
          <cell r="G11" t="str">
            <v>-0.1</v>
          </cell>
        </row>
        <row r="12">
          <cell r="C12" t="str">
            <v>강서영</v>
          </cell>
          <cell r="E12" t="str">
            <v>익산어양중</v>
          </cell>
          <cell r="F12" t="str">
            <v>5.10</v>
          </cell>
          <cell r="G12" t="str">
            <v>0.4</v>
          </cell>
        </row>
        <row r="13">
          <cell r="C13" t="str">
            <v>진효우</v>
          </cell>
          <cell r="E13" t="str">
            <v>경수중</v>
          </cell>
          <cell r="F13" t="str">
            <v>5.02</v>
          </cell>
          <cell r="G13" t="str">
            <v>0.5</v>
          </cell>
        </row>
        <row r="14">
          <cell r="C14" t="str">
            <v>정은빈</v>
          </cell>
          <cell r="E14" t="str">
            <v>단원중</v>
          </cell>
          <cell r="F14" t="str">
            <v>4.77</v>
          </cell>
          <cell r="G14" t="str">
            <v>0.0</v>
          </cell>
        </row>
        <row r="15">
          <cell r="C15" t="str">
            <v>남재은</v>
          </cell>
          <cell r="E15" t="str">
            <v>철산중</v>
          </cell>
          <cell r="F15" t="str">
            <v>4.66</v>
          </cell>
          <cell r="G15" t="str">
            <v>-0.2</v>
          </cell>
        </row>
        <row r="16">
          <cell r="C16" t="str">
            <v>주가은</v>
          </cell>
          <cell r="E16" t="str">
            <v>대전송촌중</v>
          </cell>
          <cell r="F16" t="str">
            <v>4.39</v>
          </cell>
          <cell r="G16" t="str">
            <v>-0.5</v>
          </cell>
        </row>
        <row r="17">
          <cell r="C17" t="str">
            <v>김가령</v>
          </cell>
          <cell r="E17" t="str">
            <v>주례여자중</v>
          </cell>
          <cell r="F17" t="str">
            <v>4.38</v>
          </cell>
          <cell r="G17" t="str">
            <v>-0.2</v>
          </cell>
        </row>
        <row r="18">
          <cell r="C18" t="str">
            <v>김희은</v>
          </cell>
          <cell r="E18" t="str">
            <v>울산스포츠과학중</v>
          </cell>
          <cell r="F18" t="str">
            <v>4.05</v>
          </cell>
          <cell r="G18" t="str">
            <v>-0.9</v>
          </cell>
        </row>
      </sheetData>
      <sheetData sheetId="3">
        <row r="11">
          <cell r="C11" t="str">
            <v>임사랑</v>
          </cell>
          <cell r="E11" t="str">
            <v>전라중</v>
          </cell>
          <cell r="F11" t="str">
            <v>11.58</v>
          </cell>
          <cell r="G11" t="str">
            <v>-0.1</v>
          </cell>
        </row>
        <row r="12">
          <cell r="C12" t="str">
            <v>김나영</v>
          </cell>
          <cell r="E12" t="str">
            <v>가좌여자중</v>
          </cell>
          <cell r="F12" t="str">
            <v>10.98</v>
          </cell>
          <cell r="G12" t="str">
            <v>-2.9</v>
          </cell>
        </row>
        <row r="13">
          <cell r="C13" t="str">
            <v>진효우</v>
          </cell>
          <cell r="E13" t="str">
            <v>경수중</v>
          </cell>
          <cell r="F13" t="str">
            <v>10.65</v>
          </cell>
          <cell r="G13">
            <v>-0.2</v>
          </cell>
        </row>
        <row r="14">
          <cell r="C14" t="str">
            <v>최연서</v>
          </cell>
          <cell r="E14" t="str">
            <v>전라중</v>
          </cell>
          <cell r="F14" t="str">
            <v>10.39</v>
          </cell>
          <cell r="G14" t="str">
            <v>-0.3</v>
          </cell>
        </row>
        <row r="15">
          <cell r="C15" t="str">
            <v>이정아</v>
          </cell>
          <cell r="E15" t="str">
            <v>와동중</v>
          </cell>
          <cell r="F15" t="str">
            <v>10.37</v>
          </cell>
          <cell r="G15" t="str">
            <v>-1.9</v>
          </cell>
        </row>
        <row r="16">
          <cell r="C16" t="str">
            <v>김다윤</v>
          </cell>
          <cell r="E16" t="str">
            <v>단원중</v>
          </cell>
          <cell r="F16" t="str">
            <v>10.02</v>
          </cell>
          <cell r="G16" t="str">
            <v>0.1</v>
          </cell>
        </row>
        <row r="17">
          <cell r="C17" t="str">
            <v>장지은</v>
          </cell>
          <cell r="E17" t="str">
            <v>시흥중</v>
          </cell>
          <cell r="F17" t="str">
            <v>9.85</v>
          </cell>
          <cell r="G17" t="str">
            <v>-1.5</v>
          </cell>
        </row>
        <row r="18">
          <cell r="C18" t="str">
            <v>정은빈</v>
          </cell>
          <cell r="E18" t="str">
            <v>단원중</v>
          </cell>
          <cell r="F18" t="str">
            <v>9.78</v>
          </cell>
          <cell r="G18" t="str">
            <v>-1.0</v>
          </cell>
        </row>
      </sheetData>
      <sheetData sheetId="4">
        <row r="11">
          <cell r="C11" t="str">
            <v>이혜민</v>
          </cell>
          <cell r="E11" t="str">
            <v>경북체육중</v>
          </cell>
          <cell r="F11" t="str">
            <v>14.53</v>
          </cell>
        </row>
        <row r="12">
          <cell r="C12" t="str">
            <v>이예람</v>
          </cell>
          <cell r="E12" t="str">
            <v>천안오성중</v>
          </cell>
          <cell r="F12" t="str">
            <v>13.71</v>
          </cell>
        </row>
        <row r="13">
          <cell r="C13" t="str">
            <v>김채현</v>
          </cell>
          <cell r="E13" t="str">
            <v>도송중</v>
          </cell>
          <cell r="F13" t="str">
            <v>13.39</v>
          </cell>
        </row>
        <row r="14">
          <cell r="C14" t="str">
            <v>이금비</v>
          </cell>
          <cell r="E14" t="str">
            <v>신성여자중</v>
          </cell>
          <cell r="F14" t="str">
            <v>11.95</v>
          </cell>
        </row>
        <row r="15">
          <cell r="C15" t="str">
            <v>마소영</v>
          </cell>
          <cell r="E15" t="str">
            <v>주례여자중</v>
          </cell>
          <cell r="F15" t="str">
            <v>10.16</v>
          </cell>
        </row>
        <row r="16">
          <cell r="C16" t="str">
            <v>진수향</v>
          </cell>
          <cell r="E16" t="str">
            <v>남원중</v>
          </cell>
          <cell r="F16" t="str">
            <v>9.91</v>
          </cell>
        </row>
        <row r="17">
          <cell r="C17" t="str">
            <v>양채민</v>
          </cell>
          <cell r="E17" t="str">
            <v>전라중</v>
          </cell>
          <cell r="F17" t="str">
            <v>9.70</v>
          </cell>
        </row>
        <row r="18">
          <cell r="C18" t="str">
            <v>함수진</v>
          </cell>
          <cell r="E18" t="str">
            <v>철산중</v>
          </cell>
          <cell r="F18" t="str">
            <v>7.99</v>
          </cell>
        </row>
      </sheetData>
      <sheetData sheetId="5">
        <row r="11">
          <cell r="C11" t="str">
            <v>진수향</v>
          </cell>
          <cell r="E11" t="str">
            <v>남원중</v>
          </cell>
          <cell r="F11" t="str">
            <v>39.98</v>
          </cell>
        </row>
        <row r="12">
          <cell r="C12" t="str">
            <v>이혜민</v>
          </cell>
          <cell r="E12" t="str">
            <v>경북체육중</v>
          </cell>
          <cell r="F12" t="str">
            <v>37.44</v>
          </cell>
        </row>
        <row r="13">
          <cell r="C13" t="str">
            <v>김도연</v>
          </cell>
          <cell r="E13" t="str">
            <v>서생중</v>
          </cell>
          <cell r="F13" t="str">
            <v>26.73</v>
          </cell>
        </row>
        <row r="14">
          <cell r="C14" t="str">
            <v>김주희</v>
          </cell>
          <cell r="E14" t="str">
            <v>서생중</v>
          </cell>
          <cell r="F14" t="str">
            <v>22.59</v>
          </cell>
        </row>
        <row r="15">
          <cell r="C15" t="str">
            <v>함수진</v>
          </cell>
          <cell r="E15" t="str">
            <v>철산중</v>
          </cell>
          <cell r="F15" t="str">
            <v>22.23</v>
          </cell>
        </row>
        <row r="16">
          <cell r="C16" t="str">
            <v>이예나</v>
          </cell>
          <cell r="E16" t="str">
            <v>대청중</v>
          </cell>
          <cell r="F16" t="str">
            <v>16.53</v>
          </cell>
        </row>
      </sheetData>
      <sheetData sheetId="6">
        <row r="11">
          <cell r="C11" t="str">
            <v>송나래</v>
          </cell>
          <cell r="E11" t="str">
            <v>강원체육중</v>
          </cell>
          <cell r="F11" t="str">
            <v>40.75</v>
          </cell>
        </row>
        <row r="12">
          <cell r="C12" t="str">
            <v>최혜원</v>
          </cell>
          <cell r="E12" t="str">
            <v>가좌여자중</v>
          </cell>
          <cell r="F12" t="str">
            <v>35.75</v>
          </cell>
        </row>
        <row r="13">
          <cell r="C13" t="str">
            <v>김예안</v>
          </cell>
          <cell r="E13" t="str">
            <v>대전신일여자중</v>
          </cell>
          <cell r="F13" t="str">
            <v>35.52</v>
          </cell>
        </row>
        <row r="14">
          <cell r="C14" t="str">
            <v>변지선</v>
          </cell>
          <cell r="E14" t="str">
            <v>용인중</v>
          </cell>
          <cell r="F14" t="str">
            <v>35.18</v>
          </cell>
        </row>
        <row r="15">
          <cell r="C15" t="str">
            <v>김도연</v>
          </cell>
          <cell r="E15" t="str">
            <v>서생중</v>
          </cell>
          <cell r="F15" t="str">
            <v>31.27</v>
          </cell>
        </row>
        <row r="16">
          <cell r="C16" t="str">
            <v>양채민</v>
          </cell>
          <cell r="E16" t="str">
            <v>전라중</v>
          </cell>
          <cell r="F16" t="str">
            <v>30.42</v>
          </cell>
        </row>
      </sheetData>
      <sheetData sheetId="7">
        <row r="11">
          <cell r="C11" t="str">
            <v>최윤아</v>
          </cell>
          <cell r="E11" t="str">
            <v>울산스포츠과학중</v>
          </cell>
          <cell r="F11" t="str">
            <v>2,694점</v>
          </cell>
        </row>
        <row r="12">
          <cell r="C12" t="str">
            <v>장난희</v>
          </cell>
          <cell r="E12" t="str">
            <v>세종중</v>
          </cell>
          <cell r="F12" t="str">
            <v>2,616점</v>
          </cell>
        </row>
        <row r="13">
          <cell r="C13" t="str">
            <v>서미주</v>
          </cell>
          <cell r="E13" t="str">
            <v>간석여자중</v>
          </cell>
          <cell r="F13" t="str">
            <v>2,363점</v>
          </cell>
        </row>
        <row r="14">
          <cell r="C14" t="str">
            <v>노은서</v>
          </cell>
          <cell r="E14" t="str">
            <v>탐라중</v>
          </cell>
          <cell r="F14" t="str">
            <v>2,326점</v>
          </cell>
        </row>
        <row r="15">
          <cell r="C15" t="str">
            <v>정지인</v>
          </cell>
          <cell r="E15" t="str">
            <v>부천여자중</v>
          </cell>
          <cell r="F15" t="str">
            <v>2,194점</v>
          </cell>
        </row>
        <row r="16">
          <cell r="C16" t="str">
            <v>주가은</v>
          </cell>
          <cell r="E16" t="str">
            <v>대전송촌중</v>
          </cell>
          <cell r="F16" t="str">
            <v>2,008점</v>
          </cell>
        </row>
        <row r="17">
          <cell r="C17" t="str">
            <v>박성은</v>
          </cell>
          <cell r="E17" t="str">
            <v>강구중</v>
          </cell>
          <cell r="F17" t="str">
            <v>1,841점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0.6</v>
          </cell>
        </row>
        <row r="11">
          <cell r="C11" t="str">
            <v>최명진</v>
          </cell>
          <cell r="E11" t="str">
            <v>이리동중</v>
          </cell>
          <cell r="F11" t="str">
            <v>11.08</v>
          </cell>
        </row>
        <row r="12">
          <cell r="C12" t="str">
            <v>박찬영</v>
          </cell>
          <cell r="E12" t="str">
            <v>용인중</v>
          </cell>
          <cell r="F12" t="str">
            <v>11.94</v>
          </cell>
        </row>
        <row r="13">
          <cell r="C13" t="str">
            <v>차윤오</v>
          </cell>
          <cell r="E13" t="str">
            <v>석우중</v>
          </cell>
          <cell r="F13" t="str">
            <v>12.10</v>
          </cell>
        </row>
        <row r="14">
          <cell r="C14" t="str">
            <v>장수영</v>
          </cell>
          <cell r="E14" t="str">
            <v>월촌중</v>
          </cell>
          <cell r="F14" t="str">
            <v>12.49</v>
          </cell>
        </row>
        <row r="15">
          <cell r="C15" t="str">
            <v>성재혁</v>
          </cell>
          <cell r="E15" t="str">
            <v>전라중</v>
          </cell>
          <cell r="F15" t="str">
            <v>12.62</v>
          </cell>
        </row>
        <row r="16">
          <cell r="C16" t="str">
            <v>최승준</v>
          </cell>
          <cell r="E16" t="str">
            <v>석우중</v>
          </cell>
          <cell r="F16" t="str">
            <v>12.79</v>
          </cell>
        </row>
        <row r="17">
          <cell r="C17" t="str">
            <v>김도환</v>
          </cell>
          <cell r="E17" t="str">
            <v>용인중</v>
          </cell>
          <cell r="F17" t="str">
            <v>12.84</v>
          </cell>
        </row>
        <row r="18">
          <cell r="C18" t="str">
            <v>김도현</v>
          </cell>
          <cell r="E18" t="str">
            <v>석우중</v>
          </cell>
          <cell r="F18" t="str">
            <v>12.91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오민석</v>
          </cell>
          <cell r="E11" t="str">
            <v>상장중</v>
          </cell>
          <cell r="F11" t="str">
            <v>56.07</v>
          </cell>
        </row>
        <row r="12">
          <cell r="C12" t="str">
            <v>장현빈</v>
          </cell>
          <cell r="E12" t="str">
            <v>합포중</v>
          </cell>
          <cell r="F12" t="str">
            <v>56.07</v>
          </cell>
        </row>
        <row r="13">
          <cell r="C13" t="str">
            <v>오예준</v>
          </cell>
          <cell r="E13" t="str">
            <v>인천남중</v>
          </cell>
          <cell r="F13" t="str">
            <v>56.17</v>
          </cell>
        </row>
        <row r="14">
          <cell r="C14" t="str">
            <v>김건우</v>
          </cell>
          <cell r="E14" t="str">
            <v>이리동중</v>
          </cell>
          <cell r="F14" t="str">
            <v>56.99</v>
          </cell>
        </row>
        <row r="15">
          <cell r="C15" t="str">
            <v>정병준</v>
          </cell>
          <cell r="E15" t="str">
            <v>전곡중</v>
          </cell>
          <cell r="F15" t="str">
            <v>58.47</v>
          </cell>
        </row>
        <row r="16">
          <cell r="C16" t="str">
            <v>문준서</v>
          </cell>
          <cell r="E16" t="str">
            <v>대덕중</v>
          </cell>
          <cell r="F16" t="str">
            <v>1:00.56</v>
          </cell>
        </row>
        <row r="17">
          <cell r="C17" t="str">
            <v>김민기</v>
          </cell>
          <cell r="E17" t="str">
            <v>덕정중</v>
          </cell>
          <cell r="F17" t="str">
            <v>1:02.27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김승엽</v>
          </cell>
          <cell r="E11" t="str">
            <v>대전체육중</v>
          </cell>
          <cell r="F11" t="str">
            <v>4:27.66</v>
          </cell>
        </row>
        <row r="12">
          <cell r="C12" t="str">
            <v>이영범</v>
          </cell>
          <cell r="E12" t="str">
            <v>성보중</v>
          </cell>
          <cell r="F12" t="str">
            <v>4:27.80</v>
          </cell>
        </row>
        <row r="13">
          <cell r="C13" t="str">
            <v>박성문</v>
          </cell>
          <cell r="E13" t="str">
            <v>서천중</v>
          </cell>
          <cell r="F13" t="str">
            <v>4:29.07</v>
          </cell>
        </row>
        <row r="14">
          <cell r="C14" t="str">
            <v>김예찬</v>
          </cell>
          <cell r="E14" t="str">
            <v>천안오성중</v>
          </cell>
          <cell r="F14" t="str">
            <v>4:39.96</v>
          </cell>
        </row>
        <row r="15">
          <cell r="C15" t="str">
            <v>정민우</v>
          </cell>
          <cell r="E15" t="str">
            <v>석정중</v>
          </cell>
          <cell r="F15" t="str">
            <v>4:40.32</v>
          </cell>
        </row>
        <row r="16">
          <cell r="C16" t="str">
            <v>유형원</v>
          </cell>
          <cell r="E16" t="str">
            <v>배문중</v>
          </cell>
          <cell r="F16" t="str">
            <v>4:41.07</v>
          </cell>
        </row>
        <row r="17">
          <cell r="C17" t="str">
            <v>김권율</v>
          </cell>
          <cell r="E17" t="str">
            <v>경기체육중</v>
          </cell>
          <cell r="F17" t="str">
            <v>4:43.68</v>
          </cell>
        </row>
        <row r="18">
          <cell r="C18" t="str">
            <v>권재윤</v>
          </cell>
          <cell r="E18" t="str">
            <v>점촌중</v>
          </cell>
          <cell r="F18" t="str">
            <v>4:45.78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창"/>
    </sheetNames>
    <sheetDataSet>
      <sheetData sheetId="0">
        <row r="11">
          <cell r="C11" t="str">
            <v>김영현</v>
          </cell>
          <cell r="E11" t="str">
            <v>합포중</v>
          </cell>
          <cell r="F11" t="str">
            <v>5.35</v>
          </cell>
          <cell r="G11" t="str">
            <v>-0.0</v>
          </cell>
        </row>
        <row r="12">
          <cell r="C12" t="str">
            <v>이성진</v>
          </cell>
          <cell r="E12" t="str">
            <v>광명북중</v>
          </cell>
          <cell r="F12" t="str">
            <v>5.21</v>
          </cell>
          <cell r="G12" t="str">
            <v>-0.4</v>
          </cell>
        </row>
        <row r="13">
          <cell r="C13" t="str">
            <v>권혁찬</v>
          </cell>
          <cell r="E13" t="str">
            <v>능곡중</v>
          </cell>
          <cell r="F13" t="str">
            <v>5.17</v>
          </cell>
          <cell r="G13" t="str">
            <v>-0.7</v>
          </cell>
        </row>
        <row r="14">
          <cell r="C14" t="str">
            <v>강재혁</v>
          </cell>
          <cell r="E14" t="str">
            <v>제주중</v>
          </cell>
          <cell r="F14" t="str">
            <v>5.16</v>
          </cell>
          <cell r="G14" t="str">
            <v>-0.4</v>
          </cell>
        </row>
        <row r="15">
          <cell r="C15" t="str">
            <v>이세현</v>
          </cell>
          <cell r="E15" t="str">
            <v>울산스포츠과학중</v>
          </cell>
          <cell r="F15" t="str">
            <v>4.96</v>
          </cell>
          <cell r="G15" t="str">
            <v>0.0</v>
          </cell>
        </row>
        <row r="16">
          <cell r="C16" t="str">
            <v>변지민</v>
          </cell>
          <cell r="E16" t="str">
            <v>경수중</v>
          </cell>
          <cell r="F16" t="str">
            <v>4.95</v>
          </cell>
          <cell r="G16" t="str">
            <v>1.0</v>
          </cell>
        </row>
        <row r="17">
          <cell r="C17" t="str">
            <v>양유빈</v>
          </cell>
          <cell r="E17" t="str">
            <v>대전송촌중</v>
          </cell>
          <cell r="F17" t="str">
            <v>4.94</v>
          </cell>
          <cell r="G17" t="str">
            <v>-0.4</v>
          </cell>
        </row>
        <row r="18">
          <cell r="C18" t="str">
            <v>김기준</v>
          </cell>
          <cell r="E18" t="str">
            <v>송운중</v>
          </cell>
          <cell r="F18" t="str">
            <v>4.82</v>
          </cell>
          <cell r="G18" t="str">
            <v>0.7</v>
          </cell>
        </row>
      </sheetData>
      <sheetData sheetId="1">
        <row r="11">
          <cell r="C11" t="str">
            <v>권민우</v>
          </cell>
          <cell r="E11" t="str">
            <v>천안오성중</v>
          </cell>
          <cell r="F11" t="str">
            <v>46.36</v>
          </cell>
        </row>
        <row r="12">
          <cell r="C12" t="str">
            <v>이민우</v>
          </cell>
          <cell r="E12" t="str">
            <v>전북체육중</v>
          </cell>
          <cell r="F12" t="str">
            <v>43.34</v>
          </cell>
        </row>
        <row r="13">
          <cell r="C13" t="str">
            <v>이남규</v>
          </cell>
          <cell r="E13" t="str">
            <v>천안오성중</v>
          </cell>
          <cell r="F13" t="str">
            <v>40.38</v>
          </cell>
        </row>
        <row r="14">
          <cell r="C14" t="str">
            <v>윤현석</v>
          </cell>
          <cell r="E14" t="str">
            <v>조치원중</v>
          </cell>
          <cell r="F14" t="str">
            <v>37.91</v>
          </cell>
        </row>
        <row r="15">
          <cell r="C15" t="str">
            <v>장하진</v>
          </cell>
          <cell r="E15" t="str">
            <v>대전대신중</v>
          </cell>
          <cell r="F15" t="str">
            <v>35.80</v>
          </cell>
        </row>
        <row r="16">
          <cell r="C16" t="str">
            <v>김구</v>
          </cell>
          <cell r="E16" t="str">
            <v>삼성중</v>
          </cell>
          <cell r="F16" t="str">
            <v>31.30</v>
          </cell>
        </row>
        <row r="17">
          <cell r="C17" t="str">
            <v>장인태</v>
          </cell>
          <cell r="E17" t="str">
            <v>조치원중</v>
          </cell>
          <cell r="F17" t="str">
            <v>28.92</v>
          </cell>
        </row>
        <row r="18">
          <cell r="C18" t="str">
            <v>강승모</v>
          </cell>
          <cell r="E18" t="str">
            <v>대전송촌중</v>
          </cell>
          <cell r="F18" t="str">
            <v>24.59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-0.1</v>
          </cell>
        </row>
        <row r="11">
          <cell r="C11" t="str">
            <v>이현채</v>
          </cell>
          <cell r="E11" t="str">
            <v>전라중</v>
          </cell>
          <cell r="F11" t="str">
            <v>13.11</v>
          </cell>
        </row>
        <row r="12">
          <cell r="C12" t="str">
            <v>좌유나</v>
          </cell>
          <cell r="E12" t="str">
            <v>신성여자중</v>
          </cell>
          <cell r="F12" t="str">
            <v>13.19</v>
          </cell>
        </row>
        <row r="13">
          <cell r="C13" t="str">
            <v>장수인</v>
          </cell>
          <cell r="E13" t="str">
            <v>울산스포츠과학중</v>
          </cell>
          <cell r="F13" t="str">
            <v>13.22</v>
          </cell>
        </row>
        <row r="14">
          <cell r="C14" t="str">
            <v>정지우</v>
          </cell>
          <cell r="E14" t="str">
            <v>월촌중</v>
          </cell>
          <cell r="F14" t="str">
            <v>13.24</v>
          </cell>
        </row>
        <row r="15">
          <cell r="C15" t="str">
            <v>김예리</v>
          </cell>
          <cell r="E15" t="str">
            <v>월촌중</v>
          </cell>
          <cell r="F15" t="str">
            <v>13.50</v>
          </cell>
        </row>
        <row r="16">
          <cell r="C16" t="str">
            <v>박예서</v>
          </cell>
          <cell r="E16" t="str">
            <v>우석중</v>
          </cell>
          <cell r="F16" t="str">
            <v>14.06</v>
          </cell>
        </row>
        <row r="17">
          <cell r="C17" t="str">
            <v>김소원</v>
          </cell>
          <cell r="E17" t="str">
            <v>성보중</v>
          </cell>
          <cell r="F17" t="str">
            <v>14.10</v>
          </cell>
        </row>
        <row r="18">
          <cell r="C18" t="str">
            <v>박은서</v>
          </cell>
          <cell r="E18" t="str">
            <v>대경중</v>
          </cell>
          <cell r="F18" t="str">
            <v>15.01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권현진</v>
          </cell>
          <cell r="E11" t="str">
            <v>안동길주중</v>
          </cell>
          <cell r="F11" t="str">
            <v>1:03.52</v>
          </cell>
        </row>
        <row r="12">
          <cell r="C12" t="str">
            <v>공지민</v>
          </cell>
          <cell r="E12" t="str">
            <v>흥진중</v>
          </cell>
          <cell r="F12" t="str">
            <v>1:04.45</v>
          </cell>
        </row>
        <row r="13">
          <cell r="C13" t="str">
            <v>김지민</v>
          </cell>
          <cell r="E13" t="str">
            <v>성일중</v>
          </cell>
          <cell r="F13" t="str">
            <v>1:06.63</v>
          </cell>
        </row>
        <row r="14">
          <cell r="C14" t="str">
            <v>오미화</v>
          </cell>
          <cell r="E14" t="str">
            <v>인화여자중</v>
          </cell>
          <cell r="F14" t="str">
            <v>1:08.20</v>
          </cell>
        </row>
        <row r="15">
          <cell r="C15" t="str">
            <v>정민지</v>
          </cell>
          <cell r="E15" t="str">
            <v>안동길주중</v>
          </cell>
          <cell r="F15" t="str">
            <v>1:09.98</v>
          </cell>
        </row>
        <row r="16">
          <cell r="C16" t="str">
            <v>강예다</v>
          </cell>
          <cell r="E16" t="str">
            <v>덕정중</v>
          </cell>
          <cell r="F16" t="str">
            <v>1:13.73</v>
          </cell>
        </row>
        <row r="17">
          <cell r="C17" t="str">
            <v>정서현</v>
          </cell>
          <cell r="E17" t="str">
            <v>경기경안중</v>
          </cell>
          <cell r="F17" t="str">
            <v>1:15.97</v>
          </cell>
        </row>
        <row r="18">
          <cell r="C18" t="str">
            <v>강현경</v>
          </cell>
          <cell r="E18" t="str">
            <v>조치원중</v>
          </cell>
          <cell r="F18" t="str">
            <v>1:16.03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홍지승</v>
          </cell>
          <cell r="E11" t="str">
            <v>천안오성중</v>
          </cell>
          <cell r="F11" t="str">
            <v>5:04.91</v>
          </cell>
        </row>
        <row r="12">
          <cell r="C12" t="str">
            <v>이미지</v>
          </cell>
          <cell r="E12" t="str">
            <v>대전체육중</v>
          </cell>
          <cell r="F12" t="str">
            <v>5:08.77</v>
          </cell>
        </row>
        <row r="13">
          <cell r="C13" t="str">
            <v>이민지</v>
          </cell>
          <cell r="E13" t="str">
            <v>대전체육중</v>
          </cell>
          <cell r="F13" t="str">
            <v>5:09.29</v>
          </cell>
        </row>
        <row r="14">
          <cell r="C14" t="str">
            <v>김보미</v>
          </cell>
          <cell r="E14" t="str">
            <v>용인중</v>
          </cell>
          <cell r="F14" t="str">
            <v>5:16.59</v>
          </cell>
        </row>
        <row r="15">
          <cell r="C15" t="str">
            <v>이예솔</v>
          </cell>
          <cell r="E15" t="str">
            <v>문경여자중</v>
          </cell>
          <cell r="F15" t="str">
            <v>5:21.68</v>
          </cell>
        </row>
        <row r="16">
          <cell r="C16" t="str">
            <v>김소윤</v>
          </cell>
          <cell r="E16" t="str">
            <v>이현중</v>
          </cell>
          <cell r="F16" t="str">
            <v>5:39.18</v>
          </cell>
        </row>
        <row r="17">
          <cell r="C17" t="str">
            <v>임지우</v>
          </cell>
          <cell r="E17" t="str">
            <v>부천여자중</v>
          </cell>
          <cell r="F17" t="str">
            <v>5:43.16</v>
          </cell>
        </row>
        <row r="18">
          <cell r="C18" t="str">
            <v>이서진</v>
          </cell>
          <cell r="E18" t="str">
            <v>부천여자중</v>
          </cell>
          <cell r="F18" t="str">
            <v>5:50.54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창"/>
    </sheetNames>
    <sheetDataSet>
      <sheetData sheetId="0">
        <row r="11">
          <cell r="C11" t="str">
            <v>최연서</v>
          </cell>
          <cell r="E11" t="str">
            <v>전라중</v>
          </cell>
          <cell r="F11" t="str">
            <v>4.92</v>
          </cell>
          <cell r="G11" t="str">
            <v>-0.9</v>
          </cell>
        </row>
        <row r="12">
          <cell r="C12" t="str">
            <v>최혜지</v>
          </cell>
          <cell r="E12" t="str">
            <v>부원여자중</v>
          </cell>
          <cell r="F12" t="str">
            <v>4.72</v>
          </cell>
          <cell r="G12" t="str">
            <v>-1.0</v>
          </cell>
        </row>
        <row r="13">
          <cell r="C13" t="str">
            <v>박소연</v>
          </cell>
          <cell r="E13" t="str">
            <v>부원여자중</v>
          </cell>
          <cell r="F13" t="str">
            <v>4.12</v>
          </cell>
          <cell r="G13" t="str">
            <v>-0.1</v>
          </cell>
        </row>
      </sheetData>
      <sheetData sheetId="1">
        <row r="11">
          <cell r="C11" t="str">
            <v>김주희</v>
          </cell>
          <cell r="E11" t="str">
            <v>서생중</v>
          </cell>
          <cell r="F11" t="str">
            <v>30.15</v>
          </cell>
        </row>
        <row r="12">
          <cell r="C12" t="str">
            <v>유혜정</v>
          </cell>
          <cell r="E12" t="str">
            <v>가좌여자중</v>
          </cell>
          <cell r="F12" t="str">
            <v>29.09</v>
          </cell>
        </row>
        <row r="13">
          <cell r="C13" t="str">
            <v>마소영</v>
          </cell>
          <cell r="E13" t="str">
            <v>주례여자중</v>
          </cell>
          <cell r="F13" t="str">
            <v>24.15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2.5</v>
          </cell>
        </row>
        <row r="11">
          <cell r="C11" t="str">
            <v>이정우</v>
          </cell>
          <cell r="E11" t="str">
            <v>충남서정초</v>
          </cell>
          <cell r="F11" t="str">
            <v>10.82</v>
          </cell>
        </row>
        <row r="12">
          <cell r="C12" t="str">
            <v>이찬기</v>
          </cell>
          <cell r="E12" t="str">
            <v>충남서정초</v>
          </cell>
          <cell r="F12" t="str">
            <v>11.34</v>
          </cell>
        </row>
        <row r="13">
          <cell r="C13" t="str">
            <v>이기동</v>
          </cell>
          <cell r="E13" t="str">
            <v>홍성초</v>
          </cell>
          <cell r="F13" t="str">
            <v>11.56</v>
          </cell>
        </row>
        <row r="14">
          <cell r="C14" t="str">
            <v>이재준</v>
          </cell>
          <cell r="E14" t="str">
            <v>광양칠성초</v>
          </cell>
          <cell r="F14" t="str">
            <v>11.60</v>
          </cell>
        </row>
        <row r="15">
          <cell r="C15" t="str">
            <v>이수형</v>
          </cell>
          <cell r="E15" t="str">
            <v>경기서면초</v>
          </cell>
          <cell r="F15" t="str">
            <v>11.66</v>
          </cell>
        </row>
        <row r="16">
          <cell r="C16" t="str">
            <v>박종훈</v>
          </cell>
          <cell r="E16" t="str">
            <v>경북다산초</v>
          </cell>
          <cell r="F16" t="str">
            <v>11.70</v>
          </cell>
        </row>
        <row r="17">
          <cell r="C17" t="str">
            <v>강민의</v>
          </cell>
          <cell r="E17" t="str">
            <v>전남벌교초</v>
          </cell>
          <cell r="F17" t="str">
            <v>11.71</v>
          </cell>
        </row>
        <row r="18">
          <cell r="C18" t="str">
            <v>윤태이</v>
          </cell>
          <cell r="E18" t="str">
            <v>충주용산초</v>
          </cell>
          <cell r="F18" t="str">
            <v>11.86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2.1</v>
          </cell>
        </row>
        <row r="11">
          <cell r="C11" t="str">
            <v>김현태</v>
          </cell>
          <cell r="E11" t="str">
            <v>대구체육고</v>
          </cell>
          <cell r="F11" t="str">
            <v>14.86</v>
          </cell>
          <cell r="G11" t="str">
            <v>참고기록</v>
          </cell>
        </row>
        <row r="12">
          <cell r="C12" t="str">
            <v>장윤성</v>
          </cell>
          <cell r="E12" t="str">
            <v>경기모바일과학고</v>
          </cell>
          <cell r="F12" t="str">
            <v>15.21</v>
          </cell>
        </row>
        <row r="13">
          <cell r="C13" t="str">
            <v>신의진</v>
          </cell>
          <cell r="E13" t="str">
            <v>경남체육고</v>
          </cell>
          <cell r="F13" t="str">
            <v>15.40</v>
          </cell>
        </row>
        <row r="14">
          <cell r="C14" t="str">
            <v>최호석</v>
          </cell>
          <cell r="E14" t="str">
            <v>서울체육고</v>
          </cell>
          <cell r="F14" t="str">
            <v>15.76</v>
          </cell>
        </row>
        <row r="15">
          <cell r="C15" t="str">
            <v>최현식</v>
          </cell>
          <cell r="E15" t="str">
            <v>대구체육고</v>
          </cell>
          <cell r="F15" t="str">
            <v>16.47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1.4</v>
          </cell>
        </row>
        <row r="11">
          <cell r="C11" t="str">
            <v>편찬호</v>
          </cell>
          <cell r="E11" t="str">
            <v>충남서정초</v>
          </cell>
          <cell r="F11" t="str">
            <v>11.96</v>
          </cell>
        </row>
        <row r="12">
          <cell r="C12" t="str">
            <v>배두일</v>
          </cell>
          <cell r="E12" t="str">
            <v>경기서면초</v>
          </cell>
          <cell r="F12" t="str">
            <v>12.62</v>
          </cell>
        </row>
        <row r="13">
          <cell r="C13" t="str">
            <v>김선우</v>
          </cell>
          <cell r="E13" t="str">
            <v>충주성남초</v>
          </cell>
          <cell r="F13" t="str">
            <v>13.05</v>
          </cell>
        </row>
        <row r="14">
          <cell r="C14" t="str">
            <v>강현서</v>
          </cell>
          <cell r="E14" t="str">
            <v>서울강신초</v>
          </cell>
          <cell r="F14" t="str">
            <v>13.45</v>
          </cell>
        </row>
        <row r="15">
          <cell r="C15" t="str">
            <v>황두현</v>
          </cell>
          <cell r="E15" t="str">
            <v>전북상하초</v>
          </cell>
          <cell r="F15" t="str">
            <v>13.50</v>
          </cell>
        </row>
        <row r="16">
          <cell r="C16" t="str">
            <v>조필상</v>
          </cell>
          <cell r="E16" t="str">
            <v>서울강신초</v>
          </cell>
          <cell r="F16" t="str">
            <v>13.54</v>
          </cell>
        </row>
        <row r="17">
          <cell r="C17" t="str">
            <v>박재형</v>
          </cell>
          <cell r="E17" t="str">
            <v>서울강신초</v>
          </cell>
          <cell r="F17" t="str">
            <v>13.65</v>
          </cell>
        </row>
        <row r="18">
          <cell r="C18" t="str">
            <v>김동욱</v>
          </cell>
          <cell r="E18" t="str">
            <v>이리모현초</v>
          </cell>
          <cell r="F18" t="str">
            <v>13.84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1.9</v>
          </cell>
        </row>
        <row r="11">
          <cell r="C11" t="str">
            <v>황두현</v>
          </cell>
          <cell r="E11" t="str">
            <v>전북상하초</v>
          </cell>
          <cell r="F11" t="str">
            <v>27.79</v>
          </cell>
        </row>
        <row r="12">
          <cell r="C12" t="str">
            <v>이민규</v>
          </cell>
          <cell r="E12" t="str">
            <v>홍성초</v>
          </cell>
          <cell r="F12" t="str">
            <v>28.15</v>
          </cell>
        </row>
        <row r="13">
          <cell r="C13" t="str">
            <v>김동욱</v>
          </cell>
          <cell r="E13" t="str">
            <v>이리모현초</v>
          </cell>
          <cell r="F13" t="str">
            <v>28.63</v>
          </cell>
        </row>
        <row r="14">
          <cell r="C14" t="str">
            <v>복주환</v>
          </cell>
          <cell r="E14" t="str">
            <v>충남서정초</v>
          </cell>
        </row>
        <row r="15">
          <cell r="C15" t="str">
            <v>최진호</v>
          </cell>
          <cell r="E15" t="str">
            <v>서울남부초</v>
          </cell>
          <cell r="F15" t="str">
            <v>29.04</v>
          </cell>
        </row>
        <row r="16">
          <cell r="C16" t="str">
            <v>박도원</v>
          </cell>
          <cell r="E16" t="str">
            <v>전남해남서초</v>
          </cell>
        </row>
        <row r="17">
          <cell r="C17" t="str">
            <v>황준호</v>
          </cell>
          <cell r="E17" t="str">
            <v>부평남초</v>
          </cell>
          <cell r="F17" t="str">
            <v>29.81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노동열</v>
          </cell>
          <cell r="E11" t="str">
            <v>전북상하초</v>
          </cell>
          <cell r="F11" t="str">
            <v>2:19.13</v>
          </cell>
        </row>
        <row r="12">
          <cell r="C12" t="str">
            <v>이은성</v>
          </cell>
          <cell r="E12" t="str">
            <v>천안일봉초</v>
          </cell>
          <cell r="F12" t="str">
            <v>2:19.98</v>
          </cell>
        </row>
        <row r="13">
          <cell r="C13" t="str">
            <v>손태욱</v>
          </cell>
          <cell r="E13" t="str">
            <v>부평남초</v>
          </cell>
          <cell r="F13" t="str">
            <v>2:22.39</v>
          </cell>
        </row>
        <row r="14">
          <cell r="C14" t="str">
            <v>최진호</v>
          </cell>
          <cell r="E14" t="str">
            <v>서울남부초</v>
          </cell>
          <cell r="F14" t="str">
            <v>2:26.68</v>
          </cell>
        </row>
        <row r="15">
          <cell r="C15" t="str">
            <v>이명지</v>
          </cell>
          <cell r="E15" t="str">
            <v>대전용전초</v>
          </cell>
          <cell r="F15" t="str">
            <v>2:26.99</v>
          </cell>
        </row>
        <row r="16">
          <cell r="C16" t="str">
            <v>이민규</v>
          </cell>
          <cell r="E16" t="str">
            <v>홍성초</v>
          </cell>
          <cell r="F16" t="str">
            <v>2:28.59</v>
          </cell>
        </row>
        <row r="17">
          <cell r="C17" t="str">
            <v>박대영</v>
          </cell>
          <cell r="E17" t="str">
            <v>인천일신초</v>
          </cell>
          <cell r="F17" t="str">
            <v>2:43.16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하도훈</v>
          </cell>
          <cell r="E11" t="str">
            <v>대전탄방초</v>
          </cell>
          <cell r="F11" t="str">
            <v>1.45</v>
          </cell>
        </row>
        <row r="12">
          <cell r="C12" t="str">
            <v>이우혁</v>
          </cell>
          <cell r="E12" t="str">
            <v>논산부창초</v>
          </cell>
          <cell r="F12" t="str">
            <v>1.40</v>
          </cell>
        </row>
        <row r="13">
          <cell r="C13" t="str">
            <v>장시원</v>
          </cell>
          <cell r="E13" t="str">
            <v>전북봉서초</v>
          </cell>
          <cell r="F13" t="str">
            <v>1.40</v>
          </cell>
        </row>
      </sheetData>
      <sheetData sheetId="1">
        <row r="11">
          <cell r="C11" t="str">
            <v>김유민</v>
          </cell>
          <cell r="E11" t="str">
            <v>전북이리초</v>
          </cell>
          <cell r="F11" t="str">
            <v>5.27</v>
          </cell>
          <cell r="G11" t="str">
            <v>0.5</v>
          </cell>
        </row>
        <row r="12">
          <cell r="C12" t="str">
            <v>이우혁</v>
          </cell>
          <cell r="E12" t="str">
            <v>논산부창초</v>
          </cell>
          <cell r="F12" t="str">
            <v>5.06</v>
          </cell>
          <cell r="G12" t="str">
            <v>-0.1</v>
          </cell>
        </row>
        <row r="13">
          <cell r="C13" t="str">
            <v>신민준</v>
          </cell>
          <cell r="E13" t="str">
            <v>울산농서초</v>
          </cell>
          <cell r="F13" t="str">
            <v>5.04</v>
          </cell>
          <cell r="G13" t="str">
            <v>-0.3</v>
          </cell>
        </row>
        <row r="14">
          <cell r="C14" t="str">
            <v>김진욱</v>
          </cell>
          <cell r="E14" t="str">
            <v>경북벽진초</v>
          </cell>
          <cell r="F14" t="str">
            <v>4.71</v>
          </cell>
          <cell r="G14" t="str">
            <v>-0.6</v>
          </cell>
        </row>
        <row r="15">
          <cell r="C15" t="str">
            <v>김선우</v>
          </cell>
          <cell r="E15" t="str">
            <v>충주성남초</v>
          </cell>
          <cell r="F15" t="str">
            <v>4.63</v>
          </cell>
          <cell r="G15" t="str">
            <v>0.5</v>
          </cell>
        </row>
        <row r="16">
          <cell r="C16" t="str">
            <v>임정묵</v>
          </cell>
          <cell r="E16" t="str">
            <v>대전현암초</v>
          </cell>
          <cell r="F16" t="str">
            <v>4.57</v>
          </cell>
          <cell r="G16" t="str">
            <v>0.6</v>
          </cell>
        </row>
        <row r="17">
          <cell r="C17" t="str">
            <v>박재형</v>
          </cell>
          <cell r="E17" t="str">
            <v>서울강신초</v>
          </cell>
          <cell r="F17" t="str">
            <v>4.50</v>
          </cell>
          <cell r="G17" t="str">
            <v>-1.2</v>
          </cell>
        </row>
        <row r="18">
          <cell r="C18" t="str">
            <v>정승찬</v>
          </cell>
          <cell r="E18" t="str">
            <v>전북봉서초</v>
          </cell>
          <cell r="F18" t="str">
            <v>4.43</v>
          </cell>
          <cell r="G18" t="str">
            <v>0.2</v>
          </cell>
        </row>
      </sheetData>
      <sheetData sheetId="2">
        <row r="11">
          <cell r="C11" t="str">
            <v>손창현</v>
          </cell>
          <cell r="E11" t="str">
            <v>구미인덕초</v>
          </cell>
          <cell r="F11" t="str">
            <v>17.31</v>
          </cell>
        </row>
        <row r="12">
          <cell r="C12" t="str">
            <v>김강중</v>
          </cell>
          <cell r="E12" t="str">
            <v>오정초</v>
          </cell>
          <cell r="F12" t="str">
            <v>16.53</v>
          </cell>
        </row>
        <row r="13">
          <cell r="C13" t="str">
            <v>이시원</v>
          </cell>
          <cell r="E13" t="str">
            <v>충북동성초</v>
          </cell>
          <cell r="F13" t="str">
            <v>15.51</v>
          </cell>
        </row>
        <row r="14">
          <cell r="C14" t="str">
            <v>위현준</v>
          </cell>
          <cell r="E14" t="str">
            <v>서산석림초</v>
          </cell>
          <cell r="F14" t="str">
            <v>15.51</v>
          </cell>
        </row>
        <row r="15">
          <cell r="C15" t="str">
            <v>김승민</v>
          </cell>
          <cell r="E15" t="str">
            <v>전남암태초</v>
          </cell>
          <cell r="F15" t="str">
            <v>13.73</v>
          </cell>
        </row>
        <row r="16">
          <cell r="C16" t="str">
            <v>이수환</v>
          </cell>
          <cell r="E16" t="str">
            <v>전북이리초</v>
          </cell>
          <cell r="F16" t="str">
            <v>13.14</v>
          </cell>
        </row>
        <row r="17">
          <cell r="C17" t="str">
            <v>김연우</v>
          </cell>
          <cell r="E17" t="str">
            <v>인천일신초</v>
          </cell>
          <cell r="F17" t="str">
            <v>11.20</v>
          </cell>
        </row>
        <row r="18">
          <cell r="C18" t="str">
            <v>이서준</v>
          </cell>
          <cell r="E18" t="str">
            <v>세종조치원대동초</v>
          </cell>
          <cell r="F18" t="str">
            <v>10.62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이찬기 편찬호 복주환 이정우</v>
          </cell>
          <cell r="E11" t="str">
            <v>충남서정초</v>
          </cell>
          <cell r="F11" t="str">
            <v>53.40</v>
          </cell>
        </row>
        <row r="12">
          <cell r="C12" t="str">
            <v>이예성 강현서 박재형 조필상</v>
          </cell>
          <cell r="E12" t="str">
            <v>서울강신초</v>
          </cell>
          <cell r="F12" t="str">
            <v>53.60</v>
          </cell>
        </row>
        <row r="13">
          <cell r="C13" t="str">
            <v>성시형 장시원 김주원 정승찬</v>
          </cell>
          <cell r="E13" t="str">
            <v>전북봉서초</v>
          </cell>
          <cell r="F13" t="str">
            <v>57.84</v>
          </cell>
        </row>
        <row r="14">
          <cell r="C14" t="str">
            <v>이륜민 정준성 변상일 김성은</v>
          </cell>
          <cell r="E14" t="str">
            <v>경기군포양정초</v>
          </cell>
          <cell r="F14" t="str">
            <v>59.08</v>
          </cell>
        </row>
        <row r="15">
          <cell r="C15" t="str">
            <v>표세윤 이태민 홍지완 이재혁</v>
          </cell>
          <cell r="E15" t="str">
            <v>전남영광초</v>
          </cell>
          <cell r="F15" t="str">
            <v>59.23</v>
          </cell>
        </row>
        <row r="16">
          <cell r="C16" t="str">
            <v>고동환 황시후 김동협 배태양</v>
          </cell>
          <cell r="E16" t="str">
            <v>광주수문초</v>
          </cell>
          <cell r="F16" t="str">
            <v>1:06.75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1.6</v>
          </cell>
        </row>
        <row r="11">
          <cell r="C11" t="str">
            <v>신채윤</v>
          </cell>
          <cell r="E11" t="str">
            <v>울산농서초</v>
          </cell>
          <cell r="F11" t="str">
            <v>11.65</v>
          </cell>
        </row>
        <row r="12">
          <cell r="C12" t="str">
            <v>노현정</v>
          </cell>
          <cell r="E12" t="str">
            <v>경북다산초</v>
          </cell>
          <cell r="F12" t="str">
            <v>12.13</v>
          </cell>
        </row>
        <row r="13">
          <cell r="C13" t="str">
            <v>김주원</v>
          </cell>
          <cell r="E13" t="str">
            <v>문원초</v>
          </cell>
          <cell r="F13" t="str">
            <v>12.28</v>
          </cell>
        </row>
        <row r="14">
          <cell r="C14" t="str">
            <v>정예은</v>
          </cell>
          <cell r="E14" t="str">
            <v>전남해남서초</v>
          </cell>
          <cell r="F14" t="str">
            <v>12.34</v>
          </cell>
        </row>
        <row r="15">
          <cell r="C15" t="str">
            <v>이채은</v>
          </cell>
          <cell r="E15" t="str">
            <v>인천일신초</v>
          </cell>
          <cell r="F15" t="str">
            <v>12.50</v>
          </cell>
        </row>
        <row r="16">
          <cell r="C16" t="str">
            <v>김민솔</v>
          </cell>
          <cell r="E16" t="str">
            <v>문원초</v>
          </cell>
          <cell r="F16" t="str">
            <v>12.54</v>
          </cell>
        </row>
        <row r="17">
          <cell r="C17" t="str">
            <v>김윤슬</v>
          </cell>
          <cell r="E17" t="str">
            <v>문원초</v>
          </cell>
          <cell r="F17" t="str">
            <v>12.57</v>
          </cell>
        </row>
        <row r="18">
          <cell r="C18" t="str">
            <v>김지아</v>
          </cell>
          <cell r="E18" t="str">
            <v>경기전곡초</v>
          </cell>
          <cell r="F18" t="str">
            <v>12.67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1.2</v>
          </cell>
        </row>
        <row r="11">
          <cell r="C11" t="str">
            <v>기영난</v>
          </cell>
          <cell r="E11" t="str">
            <v>경북다산초</v>
          </cell>
          <cell r="F11" t="str">
            <v>12.70CR</v>
          </cell>
        </row>
        <row r="12">
          <cell r="C12" t="str">
            <v>서한울</v>
          </cell>
          <cell r="E12" t="str">
            <v>세종조치원대동초</v>
          </cell>
          <cell r="F12" t="str">
            <v>13.23</v>
          </cell>
        </row>
        <row r="13">
          <cell r="C13" t="str">
            <v>조수현</v>
          </cell>
          <cell r="E13" t="str">
            <v>경기전곡초</v>
          </cell>
          <cell r="F13" t="str">
            <v>13.32</v>
          </cell>
        </row>
        <row r="14">
          <cell r="C14" t="str">
            <v>박시연</v>
          </cell>
          <cell r="E14" t="str">
            <v>경기금정초</v>
          </cell>
          <cell r="F14" t="str">
            <v>13.54</v>
          </cell>
        </row>
        <row r="15">
          <cell r="C15" t="str">
            <v>박하연</v>
          </cell>
          <cell r="E15" t="str">
            <v>충북영동초</v>
          </cell>
          <cell r="F15" t="str">
            <v>13.70</v>
          </cell>
        </row>
        <row r="16">
          <cell r="C16" t="str">
            <v>이수빈</v>
          </cell>
          <cell r="E16" t="str">
            <v>경기소래초</v>
          </cell>
          <cell r="F16" t="str">
            <v>13.77</v>
          </cell>
        </row>
        <row r="17">
          <cell r="C17" t="str">
            <v>조아형</v>
          </cell>
          <cell r="E17" t="str">
            <v>세종조치원대동초</v>
          </cell>
          <cell r="F17" t="str">
            <v>13.79</v>
          </cell>
        </row>
        <row r="18">
          <cell r="C18" t="str">
            <v>민시윤</v>
          </cell>
          <cell r="E18" t="str">
            <v>충북영동초</v>
          </cell>
          <cell r="F18" t="str">
            <v>14.06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2.6</v>
          </cell>
        </row>
        <row r="11">
          <cell r="C11" t="str">
            <v>기영난</v>
          </cell>
          <cell r="E11" t="str">
            <v>경북다산초</v>
          </cell>
          <cell r="F11" t="str">
            <v>25.74</v>
          </cell>
        </row>
        <row r="12">
          <cell r="C12" t="str">
            <v>서한울</v>
          </cell>
          <cell r="E12" t="str">
            <v>세종조치원대동초</v>
          </cell>
          <cell r="F12" t="str">
            <v>26.99</v>
          </cell>
        </row>
        <row r="13">
          <cell r="C13" t="str">
            <v>이수빈</v>
          </cell>
          <cell r="E13" t="str">
            <v>경기소래초</v>
          </cell>
          <cell r="F13" t="str">
            <v>27.30</v>
          </cell>
        </row>
        <row r="14">
          <cell r="C14" t="str">
            <v>박하연</v>
          </cell>
          <cell r="E14" t="str">
            <v>충북영동초</v>
          </cell>
          <cell r="F14" t="str">
            <v>27.54</v>
          </cell>
        </row>
        <row r="15">
          <cell r="C15" t="str">
            <v>조아형</v>
          </cell>
          <cell r="E15" t="str">
            <v>세종조치원대동초</v>
          </cell>
          <cell r="F15" t="str">
            <v>28.25</v>
          </cell>
        </row>
        <row r="16">
          <cell r="C16" t="str">
            <v>신유희</v>
          </cell>
          <cell r="E16" t="str">
            <v>경기금정초</v>
          </cell>
          <cell r="F16" t="str">
            <v>28.41</v>
          </cell>
        </row>
        <row r="17">
          <cell r="C17" t="str">
            <v>임지수</v>
          </cell>
          <cell r="E17" t="str">
            <v>세종조치원대동초</v>
          </cell>
          <cell r="F17" t="str">
            <v>28.69</v>
          </cell>
        </row>
        <row r="18">
          <cell r="C18" t="str">
            <v>이승서</v>
          </cell>
          <cell r="E18" t="str">
            <v>경기소래초</v>
          </cell>
          <cell r="F18" t="str">
            <v>29.12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박민주</v>
          </cell>
          <cell r="E11" t="str">
            <v>경남사천초</v>
          </cell>
          <cell r="F11" t="str">
            <v>2:16.34CR</v>
          </cell>
        </row>
        <row r="12">
          <cell r="C12" t="str">
            <v>최지우</v>
          </cell>
          <cell r="E12" t="str">
            <v>구례중앙초</v>
          </cell>
          <cell r="F12" t="str">
            <v>2:24.76</v>
          </cell>
        </row>
        <row r="13">
          <cell r="C13" t="str">
            <v>김정아</v>
          </cell>
          <cell r="E13" t="str">
            <v>경기가평초</v>
          </cell>
          <cell r="F13" t="str">
            <v>2:28.50</v>
          </cell>
        </row>
        <row r="14">
          <cell r="C14" t="str">
            <v>강나연</v>
          </cell>
          <cell r="E14" t="str">
            <v>충북영동초</v>
          </cell>
          <cell r="F14" t="str">
            <v>2:31.85</v>
          </cell>
        </row>
        <row r="15">
          <cell r="C15" t="str">
            <v>신유희</v>
          </cell>
          <cell r="E15" t="str">
            <v>경기금정초</v>
          </cell>
          <cell r="F15" t="str">
            <v>2:33.03</v>
          </cell>
        </row>
        <row r="16">
          <cell r="C16" t="str">
            <v>김민서</v>
          </cell>
          <cell r="E16" t="str">
            <v>경기전곡초</v>
          </cell>
          <cell r="F16" t="str">
            <v>2:40.15</v>
          </cell>
        </row>
        <row r="17">
          <cell r="C17" t="str">
            <v>김효주</v>
          </cell>
          <cell r="E17" t="str">
            <v>충북영동초</v>
          </cell>
          <cell r="F17" t="str">
            <v>2:40.72</v>
          </cell>
        </row>
        <row r="18">
          <cell r="C18" t="str">
            <v>권도희</v>
          </cell>
          <cell r="E18" t="str">
            <v>문원초</v>
          </cell>
          <cell r="F18" t="str">
            <v>2:42.67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김은수</v>
          </cell>
          <cell r="E11" t="str">
            <v>전북고창초</v>
          </cell>
          <cell r="F11" t="str">
            <v>1.58CR</v>
          </cell>
        </row>
        <row r="12">
          <cell r="C12" t="str">
            <v>제희정</v>
          </cell>
          <cell r="E12" t="str">
            <v>양산서남초</v>
          </cell>
          <cell r="F12" t="str">
            <v>1.40</v>
          </cell>
        </row>
        <row r="13">
          <cell r="C13" t="str">
            <v>오미래</v>
          </cell>
          <cell r="E13" t="str">
            <v>서울강신초</v>
          </cell>
          <cell r="F13" t="str">
            <v>1.35</v>
          </cell>
        </row>
        <row r="14">
          <cell r="C14" t="str">
            <v>이하은</v>
          </cell>
          <cell r="E14" t="str">
            <v>광양칠성초</v>
          </cell>
          <cell r="F14" t="str">
            <v>1.25</v>
          </cell>
        </row>
        <row r="15">
          <cell r="C15" t="str">
            <v>천예은</v>
          </cell>
          <cell r="E15" t="str">
            <v>서울중동초</v>
          </cell>
          <cell r="F15" t="str">
            <v>1.25</v>
          </cell>
        </row>
        <row r="16">
          <cell r="C16" t="str">
            <v>전효진</v>
          </cell>
          <cell r="E16" t="str">
            <v>부평남초</v>
          </cell>
          <cell r="F16" t="str">
            <v>1.10</v>
          </cell>
        </row>
      </sheetData>
      <sheetData sheetId="1">
        <row r="11">
          <cell r="C11" t="str">
            <v>김은수</v>
          </cell>
          <cell r="E11" t="str">
            <v>전북고창초</v>
          </cell>
          <cell r="F11" t="str">
            <v>4.56</v>
          </cell>
          <cell r="G11" t="str">
            <v>-0.3</v>
          </cell>
        </row>
        <row r="12">
          <cell r="C12" t="str">
            <v>정나윤</v>
          </cell>
          <cell r="E12" t="str">
            <v>충북영동초</v>
          </cell>
          <cell r="F12" t="str">
            <v>4.37</v>
          </cell>
          <cell r="G12" t="str">
            <v>-0.1</v>
          </cell>
        </row>
        <row r="13">
          <cell r="C13" t="str">
            <v>박시연</v>
          </cell>
          <cell r="E13" t="str">
            <v>경기금정초</v>
          </cell>
          <cell r="F13" t="str">
            <v>4.32</v>
          </cell>
          <cell r="G13" t="str">
            <v>0.2</v>
          </cell>
        </row>
        <row r="14">
          <cell r="C14" t="str">
            <v>이래현</v>
          </cell>
          <cell r="E14" t="str">
            <v>경기현일초</v>
          </cell>
          <cell r="F14" t="str">
            <v>4.31</v>
          </cell>
          <cell r="G14" t="str">
            <v>0.3</v>
          </cell>
        </row>
        <row r="15">
          <cell r="C15" t="str">
            <v>민시윤</v>
          </cell>
          <cell r="E15" t="str">
            <v>충북영동초</v>
          </cell>
          <cell r="F15" t="str">
            <v>4.28</v>
          </cell>
          <cell r="G15" t="str">
            <v>-1.6</v>
          </cell>
        </row>
        <row r="16">
          <cell r="C16" t="str">
            <v>구미소</v>
          </cell>
          <cell r="E16" t="str">
            <v>울산농서초</v>
          </cell>
          <cell r="F16" t="str">
            <v>4.24</v>
          </cell>
          <cell r="G16" t="str">
            <v>0.3</v>
          </cell>
        </row>
        <row r="17">
          <cell r="C17" t="str">
            <v>이수연</v>
          </cell>
          <cell r="E17" t="str">
            <v>부평남초</v>
          </cell>
          <cell r="F17" t="str">
            <v>4.14</v>
          </cell>
          <cell r="G17" t="str">
            <v>-0.1</v>
          </cell>
        </row>
        <row r="18">
          <cell r="C18" t="str">
            <v>이주원</v>
          </cell>
          <cell r="E18" t="str">
            <v>서울강신초</v>
          </cell>
          <cell r="F18" t="str">
            <v>3.96</v>
          </cell>
          <cell r="G18" t="str">
            <v>0.3</v>
          </cell>
        </row>
      </sheetData>
      <sheetData sheetId="2">
        <row r="11">
          <cell r="C11" t="str">
            <v>권서현</v>
          </cell>
          <cell r="E11" t="str">
            <v>외간초</v>
          </cell>
          <cell r="F11" t="str">
            <v>10.81</v>
          </cell>
        </row>
        <row r="12">
          <cell r="C12" t="str">
            <v>최연정</v>
          </cell>
          <cell r="E12" t="str">
            <v>인천일신초</v>
          </cell>
          <cell r="F12" t="str">
            <v>10.08</v>
          </cell>
        </row>
        <row r="13">
          <cell r="C13" t="str">
            <v>박혜린</v>
          </cell>
          <cell r="E13" t="str">
            <v>충남홍남초</v>
          </cell>
          <cell r="F13" t="str">
            <v>9.82</v>
          </cell>
        </row>
        <row r="14">
          <cell r="C14" t="str">
            <v>김태빈</v>
          </cell>
          <cell r="E14" t="str">
            <v>전남목포서부초</v>
          </cell>
          <cell r="F14" t="str">
            <v>9.81</v>
          </cell>
        </row>
        <row r="15">
          <cell r="C15" t="str">
            <v>박서영</v>
          </cell>
          <cell r="E15" t="str">
            <v>전남목포서부초</v>
          </cell>
          <cell r="F15" t="str">
            <v>7.54</v>
          </cell>
        </row>
        <row r="16">
          <cell r="C16" t="str">
            <v>김가연</v>
          </cell>
          <cell r="E16" t="str">
            <v>전북봉서초</v>
          </cell>
          <cell r="F16" t="str">
            <v>7.18</v>
          </cell>
        </row>
        <row r="17">
          <cell r="C17" t="str">
            <v>박수영</v>
          </cell>
          <cell r="E17" t="str">
            <v>경기용마초</v>
          </cell>
          <cell r="F17" t="str">
            <v>5.86</v>
          </cell>
        </row>
        <row r="18">
          <cell r="C18" t="str">
            <v>선희주</v>
          </cell>
          <cell r="E18" t="str">
            <v>전북봉서초</v>
          </cell>
          <cell r="F18" t="str">
            <v>5.68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류성우</v>
          </cell>
          <cell r="E11" t="str">
            <v>경북체육고</v>
          </cell>
          <cell r="F11" t="str">
            <v>56.32</v>
          </cell>
        </row>
        <row r="12">
          <cell r="C12" t="str">
            <v>박상민</v>
          </cell>
          <cell r="E12" t="str">
            <v>서울체육고</v>
          </cell>
          <cell r="F12" t="str">
            <v>56.67</v>
          </cell>
        </row>
        <row r="13">
          <cell r="C13" t="str">
            <v>신찬이</v>
          </cell>
          <cell r="E13" t="str">
            <v>전북체육고</v>
          </cell>
          <cell r="F13" t="str">
            <v>57.31</v>
          </cell>
        </row>
        <row r="14">
          <cell r="C14" t="str">
            <v>정기표</v>
          </cell>
          <cell r="E14" t="str">
            <v>함양제일고</v>
          </cell>
          <cell r="F14" t="str">
            <v>58.47</v>
          </cell>
        </row>
        <row r="15">
          <cell r="C15" t="str">
            <v>김태형</v>
          </cell>
          <cell r="E15" t="str">
            <v>대전체육고</v>
          </cell>
          <cell r="F15" t="str">
            <v>58.72</v>
          </cell>
        </row>
        <row r="16">
          <cell r="C16" t="str">
            <v>최현식</v>
          </cell>
          <cell r="E16" t="str">
            <v>대구체육고</v>
          </cell>
          <cell r="F16" t="str">
            <v>59.53</v>
          </cell>
        </row>
        <row r="17">
          <cell r="C17" t="str">
            <v>김현준</v>
          </cell>
          <cell r="E17" t="str">
            <v>전북체육고</v>
          </cell>
          <cell r="F17" t="str">
            <v>1:03.00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최해담 조아형 임지수 서한울</v>
          </cell>
          <cell r="E11" t="str">
            <v>세종조치원대동초</v>
          </cell>
          <cell r="F11" t="str">
            <v>54.04</v>
          </cell>
        </row>
        <row r="12">
          <cell r="C12" t="str">
            <v>민시윤 강나연 정나윤 박하연</v>
          </cell>
          <cell r="E12" t="str">
            <v>충북영동초</v>
          </cell>
          <cell r="F12" t="str">
            <v>55.73</v>
          </cell>
        </row>
        <row r="13">
          <cell r="C13" t="str">
            <v xml:space="preserve">임지우 이승서 박희은 이수빈 </v>
          </cell>
          <cell r="E13" t="str">
            <v>경기소래초</v>
          </cell>
          <cell r="F13" t="str">
            <v>55.73</v>
          </cell>
        </row>
        <row r="14">
          <cell r="C14" t="str">
            <v>이혜림 박서연 이주원 배서연</v>
          </cell>
          <cell r="E14" t="str">
            <v>서울강신초</v>
          </cell>
          <cell r="F14" t="str">
            <v>56.54</v>
          </cell>
        </row>
        <row r="15">
          <cell r="C15" t="str">
            <v>이시율 김민경 권가은 한혜린</v>
          </cell>
          <cell r="E15" t="str">
            <v>인천논곡초</v>
          </cell>
          <cell r="F15" t="str">
            <v>56.64</v>
          </cell>
        </row>
        <row r="16">
          <cell r="C16" t="str">
            <v>이다윤 진가희 이채은 이세연</v>
          </cell>
          <cell r="E16" t="str">
            <v>인천일신초</v>
          </cell>
          <cell r="F16" t="str">
            <v>1:03.52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김상태</v>
          </cell>
          <cell r="E11" t="str">
            <v>인천체육고</v>
          </cell>
          <cell r="F11" t="str">
            <v>09:41.18</v>
          </cell>
        </row>
        <row r="12">
          <cell r="C12" t="str">
            <v>정민국</v>
          </cell>
          <cell r="E12" t="str">
            <v>경북체육고</v>
          </cell>
          <cell r="F12" t="str">
            <v>09:45.41</v>
          </cell>
        </row>
        <row r="13">
          <cell r="C13" t="str">
            <v>정승균</v>
          </cell>
          <cell r="E13" t="str">
            <v>대전체육고</v>
          </cell>
          <cell r="F13" t="str">
            <v>10:00.56</v>
          </cell>
        </row>
        <row r="14">
          <cell r="C14" t="str">
            <v>김하준</v>
          </cell>
          <cell r="E14" t="str">
            <v>강릉명륜고</v>
          </cell>
          <cell r="F14" t="str">
            <v>10:09.42</v>
          </cell>
        </row>
        <row r="15">
          <cell r="C15" t="str">
            <v>정승호</v>
          </cell>
          <cell r="E15" t="str">
            <v>서울체육고</v>
          </cell>
          <cell r="F15" t="str">
            <v>10:18.17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628A-FB8B-4F47-9CB5-FE8B86C97E91}">
  <dimension ref="A1:AC41"/>
  <sheetViews>
    <sheetView showGridLines="0" tabSelected="1" view="pageBreakPreview" zoomScale="150" zoomScaleSheetLayoutView="150" workbookViewId="0">
      <selection activeCell="I19" sqref="I19:K19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9">
      <c r="A1" s="52"/>
    </row>
    <row r="2" spans="1:29" s="9" customFormat="1" ht="55.5" customHeight="1" thickBot="1">
      <c r="A2" s="52"/>
      <c r="B2" s="10"/>
      <c r="C2" s="10"/>
      <c r="D2" s="10"/>
      <c r="E2" s="124" t="s">
        <v>65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49" t="s">
        <v>19</v>
      </c>
      <c r="V2" s="49"/>
      <c r="W2" s="49"/>
      <c r="X2" s="49"/>
      <c r="Y2" s="49"/>
      <c r="Z2" s="49"/>
    </row>
    <row r="3" spans="1:29" s="9" customFormat="1" ht="14.25" thickTop="1">
      <c r="A3" s="53"/>
      <c r="B3" s="232" t="s">
        <v>83</v>
      </c>
      <c r="C3" s="232"/>
      <c r="D3" s="10"/>
      <c r="E3" s="10"/>
      <c r="F3" s="108" t="s">
        <v>66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127" t="s">
        <v>6</v>
      </c>
      <c r="C5" s="180"/>
      <c r="D5" s="181" t="s">
        <v>7</v>
      </c>
      <c r="E5" s="182"/>
      <c r="F5" s="180"/>
      <c r="G5" s="181" t="s">
        <v>10</v>
      </c>
      <c r="H5" s="182"/>
      <c r="I5" s="180"/>
      <c r="J5" s="181" t="s">
        <v>0</v>
      </c>
      <c r="K5" s="182"/>
      <c r="L5" s="180"/>
      <c r="M5" s="181" t="s">
        <v>12</v>
      </c>
      <c r="N5" s="182"/>
      <c r="O5" s="180"/>
      <c r="P5" s="181" t="s">
        <v>1</v>
      </c>
      <c r="Q5" s="182"/>
      <c r="R5" s="180"/>
      <c r="S5" s="181" t="s">
        <v>2</v>
      </c>
      <c r="T5" s="182"/>
      <c r="U5" s="180"/>
      <c r="V5" s="181" t="s">
        <v>13</v>
      </c>
      <c r="W5" s="182"/>
      <c r="X5" s="180"/>
      <c r="Y5" s="181" t="s">
        <v>8</v>
      </c>
      <c r="Z5" s="182"/>
    </row>
    <row r="6" spans="1:29" ht="14.25" thickBot="1">
      <c r="A6" s="54"/>
      <c r="B6" s="6" t="s">
        <v>20</v>
      </c>
      <c r="C6" s="183" t="s">
        <v>3</v>
      </c>
      <c r="D6" s="183" t="s">
        <v>9</v>
      </c>
      <c r="E6" s="183" t="s">
        <v>4</v>
      </c>
      <c r="F6" s="183" t="s">
        <v>3</v>
      </c>
      <c r="G6" s="183" t="s">
        <v>9</v>
      </c>
      <c r="H6" s="183" t="s">
        <v>4</v>
      </c>
      <c r="I6" s="183" t="s">
        <v>3</v>
      </c>
      <c r="J6" s="183" t="s">
        <v>9</v>
      </c>
      <c r="K6" s="183" t="s">
        <v>4</v>
      </c>
      <c r="L6" s="183" t="s">
        <v>3</v>
      </c>
      <c r="M6" s="183" t="s">
        <v>9</v>
      </c>
      <c r="N6" s="183" t="s">
        <v>4</v>
      </c>
      <c r="O6" s="183" t="s">
        <v>3</v>
      </c>
      <c r="P6" s="183" t="s">
        <v>9</v>
      </c>
      <c r="Q6" s="183" t="s">
        <v>4</v>
      </c>
      <c r="R6" s="183" t="s">
        <v>3</v>
      </c>
      <c r="S6" s="183" t="s">
        <v>9</v>
      </c>
      <c r="T6" s="183" t="s">
        <v>4</v>
      </c>
      <c r="U6" s="183" t="s">
        <v>3</v>
      </c>
      <c r="V6" s="183" t="s">
        <v>9</v>
      </c>
      <c r="W6" s="183" t="s">
        <v>4</v>
      </c>
      <c r="X6" s="183" t="s">
        <v>3</v>
      </c>
      <c r="Y6" s="183" t="s">
        <v>9</v>
      </c>
      <c r="Z6" s="183" t="s">
        <v>4</v>
      </c>
    </row>
    <row r="7" spans="1:29" s="44" customFormat="1" ht="13.5" customHeight="1" thickTop="1">
      <c r="A7" s="233">
        <v>3</v>
      </c>
      <c r="B7" s="184" t="s">
        <v>84</v>
      </c>
      <c r="C7" s="196" t="str">
        <f>[69]결승기록지!$C$11</f>
        <v>이정우</v>
      </c>
      <c r="D7" s="197" t="str">
        <f>[69]결승기록지!$E$11</f>
        <v>충남서정초</v>
      </c>
      <c r="E7" s="198" t="str">
        <f>[69]결승기록지!$F$11</f>
        <v>10.82</v>
      </c>
      <c r="F7" s="196" t="str">
        <f>[69]결승기록지!$C$12</f>
        <v>이찬기</v>
      </c>
      <c r="G7" s="197" t="str">
        <f>[69]결승기록지!$E$12</f>
        <v>충남서정초</v>
      </c>
      <c r="H7" s="198" t="str">
        <f>[69]결승기록지!$F$12</f>
        <v>11.34</v>
      </c>
      <c r="I7" s="196" t="str">
        <f>[69]결승기록지!$C$13</f>
        <v>이기동</v>
      </c>
      <c r="J7" s="197" t="str">
        <f>[69]결승기록지!$E$13</f>
        <v>홍성초</v>
      </c>
      <c r="K7" s="198" t="str">
        <f>[69]결승기록지!$F$13</f>
        <v>11.56</v>
      </c>
      <c r="L7" s="196" t="str">
        <f>[69]결승기록지!$C$14</f>
        <v>이재준</v>
      </c>
      <c r="M7" s="197" t="str">
        <f>[69]결승기록지!$E$14</f>
        <v>광양칠성초</v>
      </c>
      <c r="N7" s="198" t="str">
        <f>[69]결승기록지!$F$14</f>
        <v>11.60</v>
      </c>
      <c r="O7" s="196" t="str">
        <f>[69]결승기록지!$C$15</f>
        <v>이수형</v>
      </c>
      <c r="P7" s="197" t="str">
        <f>[69]결승기록지!$E$15</f>
        <v>경기서면초</v>
      </c>
      <c r="Q7" s="198" t="str">
        <f>[69]결승기록지!$F$15</f>
        <v>11.66</v>
      </c>
      <c r="R7" s="196" t="str">
        <f>[69]결승기록지!$C$16</f>
        <v>박종훈</v>
      </c>
      <c r="S7" s="197" t="str">
        <f>[69]결승기록지!$E$16</f>
        <v>경북다산초</v>
      </c>
      <c r="T7" s="198" t="str">
        <f>[69]결승기록지!$F$16</f>
        <v>11.70</v>
      </c>
      <c r="U7" s="196" t="str">
        <f>[69]결승기록지!$C$17</f>
        <v>강민의</v>
      </c>
      <c r="V7" s="197" t="str">
        <f>[69]결승기록지!$E$17</f>
        <v>전남벌교초</v>
      </c>
      <c r="W7" s="198" t="str">
        <f>[69]결승기록지!$F$17</f>
        <v>11.71</v>
      </c>
      <c r="X7" s="196" t="str">
        <f>[69]결승기록지!$C$18</f>
        <v>윤태이</v>
      </c>
      <c r="Y7" s="197" t="str">
        <f>[69]결승기록지!$E$18</f>
        <v>충주용산초</v>
      </c>
      <c r="Z7" s="198" t="str">
        <f>[69]결승기록지!$F$18</f>
        <v>11.86</v>
      </c>
    </row>
    <row r="8" spans="1:29" s="44" customFormat="1" ht="13.5" customHeight="1">
      <c r="A8" s="233"/>
      <c r="B8" s="234" t="s">
        <v>5</v>
      </c>
      <c r="C8" s="235"/>
      <c r="D8" s="236" t="str">
        <f>[69]결승기록지!$G$8</f>
        <v>2.5</v>
      </c>
      <c r="E8" s="237" t="s">
        <v>85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238"/>
    </row>
    <row r="9" spans="1:29" s="44" customFormat="1" ht="13.5" customHeight="1">
      <c r="A9" s="233">
        <v>3</v>
      </c>
      <c r="B9" s="195" t="s">
        <v>14</v>
      </c>
      <c r="C9" s="196" t="str">
        <f>[70]결승기록지!$C$11</f>
        <v>편찬호</v>
      </c>
      <c r="D9" s="197" t="str">
        <f>[70]결승기록지!$E$11</f>
        <v>충남서정초</v>
      </c>
      <c r="E9" s="198" t="str">
        <f>[70]결승기록지!$F$11</f>
        <v>11.96</v>
      </c>
      <c r="F9" s="196" t="str">
        <f>[70]결승기록지!$C$12</f>
        <v>배두일</v>
      </c>
      <c r="G9" s="197" t="str">
        <f>[70]결승기록지!$E$12</f>
        <v>경기서면초</v>
      </c>
      <c r="H9" s="198" t="str">
        <f>[70]결승기록지!$F$12</f>
        <v>12.62</v>
      </c>
      <c r="I9" s="196" t="str">
        <f>[70]결승기록지!$C$13</f>
        <v>김선우</v>
      </c>
      <c r="J9" s="197" t="str">
        <f>[70]결승기록지!$E$13</f>
        <v>충주성남초</v>
      </c>
      <c r="K9" s="198" t="str">
        <f>[70]결승기록지!$F$13</f>
        <v>13.05</v>
      </c>
      <c r="L9" s="196" t="str">
        <f>[70]결승기록지!$C$14</f>
        <v>강현서</v>
      </c>
      <c r="M9" s="197" t="str">
        <f>[70]결승기록지!$E$14</f>
        <v>서울강신초</v>
      </c>
      <c r="N9" s="198" t="str">
        <f>[70]결승기록지!$F$14</f>
        <v>13.45</v>
      </c>
      <c r="O9" s="196" t="str">
        <f>[70]결승기록지!$C$15</f>
        <v>황두현</v>
      </c>
      <c r="P9" s="197" t="str">
        <f>[70]결승기록지!$E$15</f>
        <v>전북상하초</v>
      </c>
      <c r="Q9" s="198" t="str">
        <f>[70]결승기록지!$F$15</f>
        <v>13.50</v>
      </c>
      <c r="R9" s="196" t="str">
        <f>[70]결승기록지!$C$16</f>
        <v>조필상</v>
      </c>
      <c r="S9" s="197" t="str">
        <f>[70]결승기록지!$E$16</f>
        <v>서울강신초</v>
      </c>
      <c r="T9" s="198" t="str">
        <f>[70]결승기록지!$F$16</f>
        <v>13.54</v>
      </c>
      <c r="U9" s="196" t="str">
        <f>[70]결승기록지!$C$17</f>
        <v>박재형</v>
      </c>
      <c r="V9" s="197" t="str">
        <f>[70]결승기록지!$E$17</f>
        <v>서울강신초</v>
      </c>
      <c r="W9" s="198" t="str">
        <f>[70]결승기록지!$F$17</f>
        <v>13.65</v>
      </c>
      <c r="X9" s="196" t="str">
        <f>[70]결승기록지!$C$18</f>
        <v>김동욱</v>
      </c>
      <c r="Y9" s="197" t="str">
        <f>[70]결승기록지!$E$18</f>
        <v>이리모현초</v>
      </c>
      <c r="Z9" s="198" t="str">
        <f>[70]결승기록지!$F$18</f>
        <v>13.84</v>
      </c>
    </row>
    <row r="10" spans="1:29" s="44" customFormat="1" ht="13.5" customHeight="1">
      <c r="A10" s="233"/>
      <c r="B10" s="188" t="s">
        <v>5</v>
      </c>
      <c r="C10" s="199"/>
      <c r="D10" s="200" t="str">
        <f>[70]결승기록지!$G$8</f>
        <v>1.4</v>
      </c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4"/>
    </row>
    <row r="11" spans="1:29" s="44" customFormat="1" ht="13.5" customHeight="1">
      <c r="A11" s="233">
        <v>4</v>
      </c>
      <c r="B11" s="195" t="s">
        <v>23</v>
      </c>
      <c r="C11" s="196" t="str">
        <f>[71]결승기록지!$C$11</f>
        <v>황두현</v>
      </c>
      <c r="D11" s="197" t="str">
        <f>[71]결승기록지!$E$11</f>
        <v>전북상하초</v>
      </c>
      <c r="E11" s="198" t="str">
        <f>[71]결승기록지!$F$11</f>
        <v>27.79</v>
      </c>
      <c r="F11" s="196" t="str">
        <f>[71]결승기록지!$C$12</f>
        <v>이민규</v>
      </c>
      <c r="G11" s="197" t="str">
        <f>[71]결승기록지!$E$12</f>
        <v>홍성초</v>
      </c>
      <c r="H11" s="198" t="str">
        <f>[71]결승기록지!$F$12</f>
        <v>28.15</v>
      </c>
      <c r="I11" s="196" t="str">
        <f>[71]결승기록지!$C$13</f>
        <v>김동욱</v>
      </c>
      <c r="J11" s="197" t="str">
        <f>[71]결승기록지!$E$13</f>
        <v>이리모현초</v>
      </c>
      <c r="K11" s="198" t="str">
        <f>[71]결승기록지!$F$13</f>
        <v>28.63</v>
      </c>
      <c r="L11" s="196" t="str">
        <f>[71]결승기록지!$C$14</f>
        <v>복주환</v>
      </c>
      <c r="M11" s="197" t="str">
        <f>[71]결승기록지!$E$14</f>
        <v>충남서정초</v>
      </c>
      <c r="N11" s="198">
        <f>[71]결승기록지!$F$114</f>
        <v>0</v>
      </c>
      <c r="O11" s="196" t="str">
        <f>[71]결승기록지!$C$15</f>
        <v>최진호</v>
      </c>
      <c r="P11" s="197" t="str">
        <f>[71]결승기록지!$E$15</f>
        <v>서울남부초</v>
      </c>
      <c r="Q11" s="198" t="str">
        <f>[71]결승기록지!$F$15</f>
        <v>29.04</v>
      </c>
      <c r="R11" s="196" t="str">
        <f>[71]결승기록지!$C$16</f>
        <v>박도원</v>
      </c>
      <c r="S11" s="197" t="str">
        <f>[71]결승기록지!$E$16</f>
        <v>전남해남서초</v>
      </c>
      <c r="T11" s="198">
        <f>[71]결승기록지!$F$116</f>
        <v>0</v>
      </c>
      <c r="U11" s="196" t="str">
        <f>[71]결승기록지!$C$17</f>
        <v>황준호</v>
      </c>
      <c r="V11" s="197" t="str">
        <f>[71]결승기록지!$E$17</f>
        <v>부평남초</v>
      </c>
      <c r="W11" s="198" t="str">
        <f>[71]결승기록지!$F$17</f>
        <v>29.81</v>
      </c>
      <c r="X11" s="196"/>
      <c r="Y11" s="197"/>
      <c r="Z11" s="198"/>
    </row>
    <row r="12" spans="1:29" s="44" customFormat="1" ht="13.5" customHeight="1">
      <c r="A12" s="233"/>
      <c r="B12" s="188" t="s">
        <v>5</v>
      </c>
      <c r="C12" s="199"/>
      <c r="D12" s="200" t="str">
        <f>[71]결승기록지!$G$8</f>
        <v>1.9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4"/>
    </row>
    <row r="13" spans="1:29" s="44" customFormat="1" ht="13.5" customHeight="1">
      <c r="A13" s="239">
        <v>3</v>
      </c>
      <c r="B13" s="201" t="s">
        <v>18</v>
      </c>
      <c r="C13" s="196" t="str">
        <f>[72]결승기록지!$C$11</f>
        <v>노동열</v>
      </c>
      <c r="D13" s="197" t="str">
        <f>[72]결승기록지!$E$11</f>
        <v>전북상하초</v>
      </c>
      <c r="E13" s="198" t="str">
        <f>[72]결승기록지!$F$11</f>
        <v>2:19.13</v>
      </c>
      <c r="F13" s="196" t="str">
        <f>[72]결승기록지!$C$12</f>
        <v>이은성</v>
      </c>
      <c r="G13" s="197" t="str">
        <f>[72]결승기록지!$E$12</f>
        <v>천안일봉초</v>
      </c>
      <c r="H13" s="198" t="str">
        <f>[72]결승기록지!$F$12</f>
        <v>2:19.98</v>
      </c>
      <c r="I13" s="196" t="str">
        <f>[72]결승기록지!$C$13</f>
        <v>손태욱</v>
      </c>
      <c r="J13" s="197" t="str">
        <f>[72]결승기록지!$E$13</f>
        <v>부평남초</v>
      </c>
      <c r="K13" s="198" t="str">
        <f>[72]결승기록지!$F$13</f>
        <v>2:22.39</v>
      </c>
      <c r="L13" s="196" t="str">
        <f>[72]결승기록지!$C$14</f>
        <v>최진호</v>
      </c>
      <c r="M13" s="197" t="str">
        <f>[72]결승기록지!$E$14</f>
        <v>서울남부초</v>
      </c>
      <c r="N13" s="198" t="str">
        <f>[72]결승기록지!$F$14</f>
        <v>2:26.68</v>
      </c>
      <c r="O13" s="196" t="str">
        <f>[72]결승기록지!$C$15</f>
        <v>이명지</v>
      </c>
      <c r="P13" s="197" t="str">
        <f>[72]결승기록지!$E$15</f>
        <v>대전용전초</v>
      </c>
      <c r="Q13" s="198" t="str">
        <f>[72]결승기록지!$F$15</f>
        <v>2:26.99</v>
      </c>
      <c r="R13" s="196" t="str">
        <f>[72]결승기록지!$C$16</f>
        <v>이민규</v>
      </c>
      <c r="S13" s="197" t="str">
        <f>[72]결승기록지!$E$16</f>
        <v>홍성초</v>
      </c>
      <c r="T13" s="198" t="str">
        <f>[72]결승기록지!$F$16</f>
        <v>2:28.59</v>
      </c>
      <c r="U13" s="196" t="str">
        <f>[72]결승기록지!$C$17</f>
        <v>박대영</v>
      </c>
      <c r="V13" s="197" t="str">
        <f>[72]결승기록지!$E$17</f>
        <v>인천일신초</v>
      </c>
      <c r="W13" s="198" t="str">
        <f>[72]결승기록지!$F$17</f>
        <v>2:43.16</v>
      </c>
      <c r="X13" s="196"/>
      <c r="Y13" s="197"/>
      <c r="Z13" s="198"/>
    </row>
    <row r="14" spans="1:29" s="44" customFormat="1" ht="13.5" customHeight="1">
      <c r="A14" s="240">
        <v>3</v>
      </c>
      <c r="B14" s="227" t="s">
        <v>25</v>
      </c>
      <c r="C14" s="228" t="str">
        <f>[73]높이!$C$11</f>
        <v>하도훈</v>
      </c>
      <c r="D14" s="229" t="str">
        <f>[73]높이!$E$11</f>
        <v>대전탄방초</v>
      </c>
      <c r="E14" s="230" t="str">
        <f>[73]높이!$F$11</f>
        <v>1.45</v>
      </c>
      <c r="F14" s="228" t="str">
        <f>[73]높이!$C$12</f>
        <v>이우혁</v>
      </c>
      <c r="G14" s="229" t="str">
        <f>[73]높이!$E$12</f>
        <v>논산부창초</v>
      </c>
      <c r="H14" s="230" t="str">
        <f>[73]높이!$F$12</f>
        <v>1.40</v>
      </c>
      <c r="I14" s="228" t="str">
        <f>[73]높이!$C$13</f>
        <v>장시원</v>
      </c>
      <c r="J14" s="229" t="str">
        <f>[73]높이!$E$13</f>
        <v>전북봉서초</v>
      </c>
      <c r="K14" s="230" t="str">
        <f>[73]높이!$F$13</f>
        <v>1.40</v>
      </c>
      <c r="L14" s="228"/>
      <c r="M14" s="229"/>
      <c r="N14" s="230"/>
      <c r="O14" s="228"/>
      <c r="P14" s="229"/>
      <c r="Q14" s="230"/>
      <c r="R14" s="228"/>
      <c r="S14" s="229"/>
      <c r="T14" s="230"/>
      <c r="U14" s="228"/>
      <c r="V14" s="229"/>
      <c r="W14" s="230"/>
      <c r="X14" s="228"/>
      <c r="Y14" s="229"/>
      <c r="Z14" s="230"/>
      <c r="AA14" s="164"/>
      <c r="AB14" s="164"/>
      <c r="AC14" s="164"/>
    </row>
    <row r="15" spans="1:29" s="44" customFormat="1" ht="13.5" customHeight="1">
      <c r="A15" s="233">
        <v>4</v>
      </c>
      <c r="B15" s="195" t="s">
        <v>17</v>
      </c>
      <c r="C15" s="196" t="str">
        <f>[73]멀리!$C$11</f>
        <v>김유민</v>
      </c>
      <c r="D15" s="197" t="str">
        <f>[73]멀리!$E$11</f>
        <v>전북이리초</v>
      </c>
      <c r="E15" s="198" t="str">
        <f>[73]멀리!$F$11</f>
        <v>5.27</v>
      </c>
      <c r="F15" s="196" t="str">
        <f>[73]멀리!$C$12</f>
        <v>이우혁</v>
      </c>
      <c r="G15" s="197" t="str">
        <f>[73]멀리!$E$12</f>
        <v>논산부창초</v>
      </c>
      <c r="H15" s="198" t="str">
        <f>[73]멀리!$F$12</f>
        <v>5.06</v>
      </c>
      <c r="I15" s="196" t="str">
        <f>[73]멀리!$C$13</f>
        <v>신민준</v>
      </c>
      <c r="J15" s="197" t="str">
        <f>[73]멀리!$E$13</f>
        <v>울산농서초</v>
      </c>
      <c r="K15" s="198" t="str">
        <f>[73]멀리!$F$13</f>
        <v>5.04</v>
      </c>
      <c r="L15" s="196" t="str">
        <f>[73]멀리!$C$14</f>
        <v>김진욱</v>
      </c>
      <c r="M15" s="197" t="str">
        <f>[73]멀리!$E$14</f>
        <v>경북벽진초</v>
      </c>
      <c r="N15" s="198" t="str">
        <f>[73]멀리!$F$14</f>
        <v>4.71</v>
      </c>
      <c r="O15" s="196" t="str">
        <f>[73]멀리!$C$15</f>
        <v>김선우</v>
      </c>
      <c r="P15" s="197" t="str">
        <f>[73]멀리!$E$15</f>
        <v>충주성남초</v>
      </c>
      <c r="Q15" s="198" t="str">
        <f>[73]멀리!$F$15</f>
        <v>4.63</v>
      </c>
      <c r="R15" s="196" t="str">
        <f>[73]멀리!$C$16</f>
        <v>임정묵</v>
      </c>
      <c r="S15" s="197" t="str">
        <f>[73]멀리!$E$16</f>
        <v>대전현암초</v>
      </c>
      <c r="T15" s="198" t="str">
        <f>[73]멀리!$F$16</f>
        <v>4.57</v>
      </c>
      <c r="U15" s="196" t="str">
        <f>[73]멀리!$C$17</f>
        <v>박재형</v>
      </c>
      <c r="V15" s="197" t="str">
        <f>[73]멀리!$E$17</f>
        <v>서울강신초</v>
      </c>
      <c r="W15" s="198" t="str">
        <f>[73]멀리!$F$17</f>
        <v>4.50</v>
      </c>
      <c r="X15" s="196" t="str">
        <f>[73]멀리!$C$18</f>
        <v>정승찬</v>
      </c>
      <c r="Y15" s="197" t="str">
        <f>[73]멀리!$E$18</f>
        <v>전북봉서초</v>
      </c>
      <c r="Z15" s="198" t="str">
        <f>[73]멀리!$F$18</f>
        <v>4.43</v>
      </c>
    </row>
    <row r="16" spans="1:29" s="44" customFormat="1" ht="13.5" customHeight="1">
      <c r="A16" s="233"/>
      <c r="B16" s="188" t="s">
        <v>5</v>
      </c>
      <c r="C16" s="241"/>
      <c r="D16" s="200" t="str">
        <f>[73]멀리!$G$11</f>
        <v>0.5</v>
      </c>
      <c r="E16" s="194"/>
      <c r="F16" s="241"/>
      <c r="G16" s="200" t="str">
        <f>[73]멀리!$G$12</f>
        <v>-0.1</v>
      </c>
      <c r="H16" s="194"/>
      <c r="I16" s="241"/>
      <c r="J16" s="200" t="str">
        <f>[73]멀리!$G$13</f>
        <v>-0.3</v>
      </c>
      <c r="K16" s="194"/>
      <c r="L16" s="241"/>
      <c r="M16" s="200" t="str">
        <f>[73]멀리!$G$14</f>
        <v>-0.6</v>
      </c>
      <c r="N16" s="194"/>
      <c r="O16" s="241"/>
      <c r="P16" s="200" t="str">
        <f>[73]멀리!$G$15</f>
        <v>0.5</v>
      </c>
      <c r="Q16" s="194"/>
      <c r="R16" s="241"/>
      <c r="S16" s="200" t="str">
        <f>[73]멀리!$G$16</f>
        <v>0.6</v>
      </c>
      <c r="T16" s="194"/>
      <c r="U16" s="241"/>
      <c r="V16" s="200" t="str">
        <f>[73]멀리!$G$17</f>
        <v>-1.2</v>
      </c>
      <c r="W16" s="194"/>
      <c r="X16" s="241"/>
      <c r="Y16" s="200" t="str">
        <f>[73]멀리!$G$18</f>
        <v>0.2</v>
      </c>
      <c r="Z16" s="194"/>
    </row>
    <row r="17" spans="1:29" s="44" customFormat="1" ht="13.5" customHeight="1">
      <c r="A17" s="239">
        <v>3</v>
      </c>
      <c r="B17" s="201" t="s">
        <v>27</v>
      </c>
      <c r="C17" s="228" t="str">
        <f>[73]포환!$C$11</f>
        <v>손창현</v>
      </c>
      <c r="D17" s="229" t="str">
        <f>[73]포환!$E$11</f>
        <v>구미인덕초</v>
      </c>
      <c r="E17" s="230" t="str">
        <f>[73]포환!$F$11</f>
        <v>17.31</v>
      </c>
      <c r="F17" s="228" t="str">
        <f>[73]포환!$C$12</f>
        <v>김강중</v>
      </c>
      <c r="G17" s="229" t="str">
        <f>[73]포환!$E$12</f>
        <v>오정초</v>
      </c>
      <c r="H17" s="230" t="str">
        <f>[73]포환!$F$12</f>
        <v>16.53</v>
      </c>
      <c r="I17" s="228" t="str">
        <f>[73]포환!$C$13</f>
        <v>이시원</v>
      </c>
      <c r="J17" s="229" t="str">
        <f>[73]포환!$E$13</f>
        <v>충북동성초</v>
      </c>
      <c r="K17" s="230" t="str">
        <f>[73]포환!$F$13</f>
        <v>15.51</v>
      </c>
      <c r="L17" s="228" t="str">
        <f>[73]포환!$C$14</f>
        <v>위현준</v>
      </c>
      <c r="M17" s="229" t="str">
        <f>[73]포환!$E$14</f>
        <v>서산석림초</v>
      </c>
      <c r="N17" s="230" t="str">
        <f>[73]포환!$F$14</f>
        <v>15.51</v>
      </c>
      <c r="O17" s="228" t="str">
        <f>[73]포환!$C$15</f>
        <v>김승민</v>
      </c>
      <c r="P17" s="229" t="str">
        <f>[73]포환!$E$15</f>
        <v>전남암태초</v>
      </c>
      <c r="Q17" s="230" t="str">
        <f>[73]포환!$F$15</f>
        <v>13.73</v>
      </c>
      <c r="R17" s="228" t="str">
        <f>[73]포환!$C$16</f>
        <v>이수환</v>
      </c>
      <c r="S17" s="229" t="str">
        <f>[73]포환!$E$16</f>
        <v>전북이리초</v>
      </c>
      <c r="T17" s="230" t="str">
        <f>[73]포환!$F$16</f>
        <v>13.14</v>
      </c>
      <c r="U17" s="228" t="str">
        <f>[73]포환!$C$17</f>
        <v>김연우</v>
      </c>
      <c r="V17" s="229" t="str">
        <f>[73]포환!$E$17</f>
        <v>인천일신초</v>
      </c>
      <c r="W17" s="230" t="str">
        <f>[73]포환!$F$17</f>
        <v>11.20</v>
      </c>
      <c r="X17" s="228" t="str">
        <f>[73]포환!$C$18</f>
        <v>이서준</v>
      </c>
      <c r="Y17" s="229" t="str">
        <f>[73]포환!$E$18</f>
        <v>세종조치원대동초</v>
      </c>
      <c r="Z17" s="230" t="str">
        <f>[73]포환!$F$18</f>
        <v>10.62</v>
      </c>
    </row>
    <row r="18" spans="1:29" s="44" customFormat="1" ht="13.5" customHeight="1">
      <c r="A18" s="233">
        <v>5</v>
      </c>
      <c r="B18" s="195" t="s">
        <v>16</v>
      </c>
      <c r="C18" s="196"/>
      <c r="D18" s="197" t="str">
        <f>[74]결승기록지!$E$11</f>
        <v>충남서정초</v>
      </c>
      <c r="E18" s="198" t="str">
        <f>[74]결승기록지!$F$11</f>
        <v>53.40</v>
      </c>
      <c r="F18" s="196"/>
      <c r="G18" s="197" t="str">
        <f>[74]결승기록지!$E$12</f>
        <v>서울강신초</v>
      </c>
      <c r="H18" s="198" t="str">
        <f>[74]결승기록지!$F$12</f>
        <v>53.60</v>
      </c>
      <c r="I18" s="196"/>
      <c r="J18" s="197" t="str">
        <f>[74]결승기록지!$E$13</f>
        <v>전북봉서초</v>
      </c>
      <c r="K18" s="198" t="str">
        <f>[74]결승기록지!$F$13</f>
        <v>57.84</v>
      </c>
      <c r="L18" s="196"/>
      <c r="M18" s="197" t="str">
        <f>[74]결승기록지!$E$14</f>
        <v>경기군포양정초</v>
      </c>
      <c r="N18" s="198" t="str">
        <f>[74]결승기록지!$F$14</f>
        <v>59.08</v>
      </c>
      <c r="O18" s="196"/>
      <c r="P18" s="197" t="str">
        <f>[74]결승기록지!$E$15</f>
        <v>전남영광초</v>
      </c>
      <c r="Q18" s="198" t="str">
        <f>[74]결승기록지!$F$15</f>
        <v>59.23</v>
      </c>
      <c r="R18" s="196"/>
      <c r="S18" s="197" t="str">
        <f>[74]결승기록지!$E$16</f>
        <v>광주수문초</v>
      </c>
      <c r="T18" s="198" t="str">
        <f>[74]결승기록지!$F$16</f>
        <v>1:06.75</v>
      </c>
      <c r="U18" s="196"/>
      <c r="V18" s="197"/>
      <c r="W18" s="198"/>
      <c r="X18" s="196"/>
      <c r="Y18" s="197"/>
      <c r="Z18" s="198"/>
    </row>
    <row r="19" spans="1:29" s="44" customFormat="1" ht="13.5" customHeight="1">
      <c r="A19" s="233"/>
      <c r="B19" s="188"/>
      <c r="C19" s="209" t="str">
        <f>[74]결승기록지!$C$11</f>
        <v>이찬기 편찬호 복주환 이정우</v>
      </c>
      <c r="D19" s="210"/>
      <c r="E19" s="211"/>
      <c r="F19" s="209" t="str">
        <f>[74]결승기록지!$C$12</f>
        <v>이예성 강현서 박재형 조필상</v>
      </c>
      <c r="G19" s="210"/>
      <c r="H19" s="211"/>
      <c r="I19" s="209" t="str">
        <f>[74]결승기록지!$C$13</f>
        <v>성시형 장시원 김주원 정승찬</v>
      </c>
      <c r="J19" s="210"/>
      <c r="K19" s="211"/>
      <c r="L19" s="209" t="str">
        <f>[74]결승기록지!$C$14</f>
        <v>이륜민 정준성 변상일 김성은</v>
      </c>
      <c r="M19" s="210"/>
      <c r="N19" s="211"/>
      <c r="O19" s="209" t="str">
        <f>[74]결승기록지!$C$15</f>
        <v>표세윤 이태민 홍지완 이재혁</v>
      </c>
      <c r="P19" s="210"/>
      <c r="Q19" s="211"/>
      <c r="R19" s="209" t="str">
        <f>[74]결승기록지!$C$16</f>
        <v>고동환 황시후 김동협 배태양</v>
      </c>
      <c r="S19" s="210"/>
      <c r="T19" s="211"/>
      <c r="U19" s="209"/>
      <c r="V19" s="210"/>
      <c r="W19" s="211"/>
      <c r="X19" s="209"/>
      <c r="Y19" s="210"/>
      <c r="Z19" s="211"/>
    </row>
    <row r="20" spans="1:29" s="44" customFormat="1" ht="7.5" customHeight="1">
      <c r="A20" s="239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9" s="9" customFormat="1">
      <c r="A21" s="242"/>
      <c r="B21" s="232" t="s">
        <v>86</v>
      </c>
      <c r="C21" s="232"/>
      <c r="D21" s="10"/>
      <c r="E21" s="10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10"/>
      <c r="U21" s="10"/>
      <c r="V21" s="10"/>
      <c r="W21" s="10"/>
      <c r="X21" s="10"/>
      <c r="Y21" s="10"/>
      <c r="Z21" s="10"/>
    </row>
    <row r="22" spans="1:29" ht="9.75" customHeight="1">
      <c r="A22" s="24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9">
      <c r="A23" s="242"/>
      <c r="B23" s="127" t="s">
        <v>6</v>
      </c>
      <c r="C23" s="180"/>
      <c r="D23" s="181" t="s">
        <v>7</v>
      </c>
      <c r="E23" s="182"/>
      <c r="F23" s="180"/>
      <c r="G23" s="181" t="s">
        <v>10</v>
      </c>
      <c r="H23" s="182"/>
      <c r="I23" s="180"/>
      <c r="J23" s="181" t="s">
        <v>0</v>
      </c>
      <c r="K23" s="182"/>
      <c r="L23" s="180"/>
      <c r="M23" s="181" t="s">
        <v>12</v>
      </c>
      <c r="N23" s="182"/>
      <c r="O23" s="180"/>
      <c r="P23" s="181" t="s">
        <v>1</v>
      </c>
      <c r="Q23" s="182"/>
      <c r="R23" s="180"/>
      <c r="S23" s="181" t="s">
        <v>2</v>
      </c>
      <c r="T23" s="182"/>
      <c r="U23" s="180"/>
      <c r="V23" s="181" t="s">
        <v>13</v>
      </c>
      <c r="W23" s="182"/>
      <c r="X23" s="180"/>
      <c r="Y23" s="181" t="s">
        <v>8</v>
      </c>
      <c r="Z23" s="182"/>
    </row>
    <row r="24" spans="1:29" ht="14.25" thickBot="1">
      <c r="A24" s="239"/>
      <c r="B24" s="6" t="s">
        <v>20</v>
      </c>
      <c r="C24" s="183" t="s">
        <v>3</v>
      </c>
      <c r="D24" s="183" t="s">
        <v>9</v>
      </c>
      <c r="E24" s="183" t="s">
        <v>4</v>
      </c>
      <c r="F24" s="183" t="s">
        <v>3</v>
      </c>
      <c r="G24" s="183" t="s">
        <v>9</v>
      </c>
      <c r="H24" s="183" t="s">
        <v>4</v>
      </c>
      <c r="I24" s="183" t="s">
        <v>3</v>
      </c>
      <c r="J24" s="183" t="s">
        <v>9</v>
      </c>
      <c r="K24" s="183" t="s">
        <v>4</v>
      </c>
      <c r="L24" s="183" t="s">
        <v>3</v>
      </c>
      <c r="M24" s="183" t="s">
        <v>9</v>
      </c>
      <c r="N24" s="183" t="s">
        <v>4</v>
      </c>
      <c r="O24" s="183" t="s">
        <v>3</v>
      </c>
      <c r="P24" s="183" t="s">
        <v>9</v>
      </c>
      <c r="Q24" s="183" t="s">
        <v>4</v>
      </c>
      <c r="R24" s="183" t="s">
        <v>3</v>
      </c>
      <c r="S24" s="183" t="s">
        <v>9</v>
      </c>
      <c r="T24" s="183" t="s">
        <v>4</v>
      </c>
      <c r="U24" s="183" t="s">
        <v>3</v>
      </c>
      <c r="V24" s="183" t="s">
        <v>9</v>
      </c>
      <c r="W24" s="183" t="s">
        <v>4</v>
      </c>
      <c r="X24" s="183" t="s">
        <v>3</v>
      </c>
      <c r="Y24" s="183" t="s">
        <v>9</v>
      </c>
      <c r="Z24" s="183" t="s">
        <v>4</v>
      </c>
    </row>
    <row r="25" spans="1:29" s="44" customFormat="1" ht="13.5" customHeight="1" thickTop="1">
      <c r="A25" s="233">
        <v>3</v>
      </c>
      <c r="B25" s="184" t="s">
        <v>84</v>
      </c>
      <c r="C25" s="196" t="str">
        <f>[75]결승기록지!$C$11</f>
        <v>신채윤</v>
      </c>
      <c r="D25" s="197" t="str">
        <f>[75]결승기록지!$E$11</f>
        <v>울산농서초</v>
      </c>
      <c r="E25" s="198" t="str">
        <f>[75]결승기록지!$F$11</f>
        <v>11.65</v>
      </c>
      <c r="F25" s="196" t="str">
        <f>[75]결승기록지!$C$12</f>
        <v>노현정</v>
      </c>
      <c r="G25" s="197" t="str">
        <f>[75]결승기록지!$E$12</f>
        <v>경북다산초</v>
      </c>
      <c r="H25" s="198" t="str">
        <f>[75]결승기록지!$F$12</f>
        <v>12.13</v>
      </c>
      <c r="I25" s="196" t="str">
        <f>[75]결승기록지!$C$13</f>
        <v>김주원</v>
      </c>
      <c r="J25" s="197" t="str">
        <f>[75]결승기록지!$E$13</f>
        <v>문원초</v>
      </c>
      <c r="K25" s="198" t="str">
        <f>[75]결승기록지!$F$13</f>
        <v>12.28</v>
      </c>
      <c r="L25" s="196" t="str">
        <f>[75]결승기록지!$C$14</f>
        <v>정예은</v>
      </c>
      <c r="M25" s="197" t="str">
        <f>[75]결승기록지!$E$14</f>
        <v>전남해남서초</v>
      </c>
      <c r="N25" s="198" t="str">
        <f>[75]결승기록지!$F$14</f>
        <v>12.34</v>
      </c>
      <c r="O25" s="196" t="str">
        <f>[75]결승기록지!$C$15</f>
        <v>이채은</v>
      </c>
      <c r="P25" s="197" t="str">
        <f>[75]결승기록지!$E$15</f>
        <v>인천일신초</v>
      </c>
      <c r="Q25" s="198" t="str">
        <f>[75]결승기록지!$F$15</f>
        <v>12.50</v>
      </c>
      <c r="R25" s="196" t="str">
        <f>[75]결승기록지!$C$16</f>
        <v>김민솔</v>
      </c>
      <c r="S25" s="197" t="str">
        <f>[75]결승기록지!$E$16</f>
        <v>문원초</v>
      </c>
      <c r="T25" s="198" t="str">
        <f>[75]결승기록지!$F$16</f>
        <v>12.54</v>
      </c>
      <c r="U25" s="196" t="str">
        <f>[75]결승기록지!$C$17</f>
        <v>김윤슬</v>
      </c>
      <c r="V25" s="197" t="str">
        <f>[75]결승기록지!$E$17</f>
        <v>문원초</v>
      </c>
      <c r="W25" s="198" t="str">
        <f>[75]결승기록지!$F$17</f>
        <v>12.57</v>
      </c>
      <c r="X25" s="196" t="str">
        <f>[75]결승기록지!$C$18</f>
        <v>김지아</v>
      </c>
      <c r="Y25" s="197" t="str">
        <f>[75]결승기록지!$E$18</f>
        <v>경기전곡초</v>
      </c>
      <c r="Z25" s="198" t="str">
        <f>[75]결승기록지!$F$18</f>
        <v>12.67</v>
      </c>
    </row>
    <row r="26" spans="1:29" s="44" customFormat="1" ht="13.5" customHeight="1">
      <c r="A26" s="233"/>
      <c r="B26" s="234" t="s">
        <v>5</v>
      </c>
      <c r="C26" s="235"/>
      <c r="D26" s="236" t="str">
        <f>[75]결승기록지!$G$8</f>
        <v>1.6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238"/>
    </row>
    <row r="27" spans="1:29" s="44" customFormat="1" ht="13.5" customHeight="1">
      <c r="A27" s="233">
        <v>3</v>
      </c>
      <c r="B27" s="195" t="s">
        <v>14</v>
      </c>
      <c r="C27" s="196" t="str">
        <f>[76]결승기록지!$C$11</f>
        <v>기영난</v>
      </c>
      <c r="D27" s="197" t="str">
        <f>[76]결승기록지!$E$11</f>
        <v>경북다산초</v>
      </c>
      <c r="E27" s="198" t="str">
        <f>[76]결승기록지!$F$11</f>
        <v>12.70CR</v>
      </c>
      <c r="F27" s="196" t="str">
        <f>[76]결승기록지!$C$12</f>
        <v>서한울</v>
      </c>
      <c r="G27" s="197" t="str">
        <f>[76]결승기록지!$E$12</f>
        <v>세종조치원대동초</v>
      </c>
      <c r="H27" s="198" t="str">
        <f>[76]결승기록지!$F$12</f>
        <v>13.23</v>
      </c>
      <c r="I27" s="196" t="str">
        <f>[76]결승기록지!$C$13</f>
        <v>조수현</v>
      </c>
      <c r="J27" s="197" t="str">
        <f>[76]결승기록지!$E$13</f>
        <v>경기전곡초</v>
      </c>
      <c r="K27" s="198" t="str">
        <f>[76]결승기록지!$F$13</f>
        <v>13.32</v>
      </c>
      <c r="L27" s="196" t="str">
        <f>[76]결승기록지!$C$14</f>
        <v>박시연</v>
      </c>
      <c r="M27" s="197" t="str">
        <f>[76]결승기록지!$E$14</f>
        <v>경기금정초</v>
      </c>
      <c r="N27" s="198" t="str">
        <f>[76]결승기록지!$F$14</f>
        <v>13.54</v>
      </c>
      <c r="O27" s="196" t="str">
        <f>[76]결승기록지!$C$15</f>
        <v>박하연</v>
      </c>
      <c r="P27" s="197" t="str">
        <f>[76]결승기록지!$E$15</f>
        <v>충북영동초</v>
      </c>
      <c r="Q27" s="198" t="str">
        <f>[76]결승기록지!$F$15</f>
        <v>13.70</v>
      </c>
      <c r="R27" s="196" t="str">
        <f>[76]결승기록지!$C$16</f>
        <v>이수빈</v>
      </c>
      <c r="S27" s="197" t="str">
        <f>[76]결승기록지!$E$16</f>
        <v>경기소래초</v>
      </c>
      <c r="T27" s="198" t="str">
        <f>[76]결승기록지!$F$16</f>
        <v>13.77</v>
      </c>
      <c r="U27" s="196" t="str">
        <f>[76]결승기록지!$C$17</f>
        <v>조아형</v>
      </c>
      <c r="V27" s="197" t="str">
        <f>[76]결승기록지!$E$17</f>
        <v>세종조치원대동초</v>
      </c>
      <c r="W27" s="198" t="str">
        <f>[76]결승기록지!$F$17</f>
        <v>13.79</v>
      </c>
      <c r="X27" s="196" t="str">
        <f>[76]결승기록지!$C$18</f>
        <v>민시윤</v>
      </c>
      <c r="Y27" s="197" t="str">
        <f>[76]결승기록지!$E$18</f>
        <v>충북영동초</v>
      </c>
      <c r="Z27" s="198" t="str">
        <f>[76]결승기록지!$F$18</f>
        <v>14.06</v>
      </c>
    </row>
    <row r="28" spans="1:29" s="44" customFormat="1" ht="13.5" customHeight="1">
      <c r="A28" s="233"/>
      <c r="B28" s="188" t="s">
        <v>5</v>
      </c>
      <c r="C28" s="199"/>
      <c r="D28" s="200" t="str">
        <f>[76]결승기록지!$G$8</f>
        <v>1.2</v>
      </c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4"/>
    </row>
    <row r="29" spans="1:29" s="44" customFormat="1" ht="13.5" customHeight="1">
      <c r="A29" s="233">
        <v>4</v>
      </c>
      <c r="B29" s="195" t="s">
        <v>23</v>
      </c>
      <c r="C29" s="196" t="str">
        <f>[77]결승기록지!$C$11</f>
        <v>기영난</v>
      </c>
      <c r="D29" s="197" t="str">
        <f>[77]결승기록지!$E$11</f>
        <v>경북다산초</v>
      </c>
      <c r="E29" s="198" t="str">
        <f>[77]결승기록지!$F$11</f>
        <v>25.74</v>
      </c>
      <c r="F29" s="196" t="str">
        <f>[77]결승기록지!$C$12</f>
        <v>서한울</v>
      </c>
      <c r="G29" s="197" t="str">
        <f>[77]결승기록지!$E$12</f>
        <v>세종조치원대동초</v>
      </c>
      <c r="H29" s="198" t="str">
        <f>[77]결승기록지!$F$12</f>
        <v>26.99</v>
      </c>
      <c r="I29" s="196" t="str">
        <f>[77]결승기록지!$C$13</f>
        <v>이수빈</v>
      </c>
      <c r="J29" s="197" t="str">
        <f>[77]결승기록지!$E$13</f>
        <v>경기소래초</v>
      </c>
      <c r="K29" s="198" t="str">
        <f>[77]결승기록지!$F$13</f>
        <v>27.30</v>
      </c>
      <c r="L29" s="196" t="str">
        <f>[77]결승기록지!$C$14</f>
        <v>박하연</v>
      </c>
      <c r="M29" s="197" t="str">
        <f>[77]결승기록지!$E$14</f>
        <v>충북영동초</v>
      </c>
      <c r="N29" s="198" t="str">
        <f>[77]결승기록지!$F$14</f>
        <v>27.54</v>
      </c>
      <c r="O29" s="196" t="str">
        <f>[77]결승기록지!$C$15</f>
        <v>조아형</v>
      </c>
      <c r="P29" s="197" t="str">
        <f>[77]결승기록지!$E$15</f>
        <v>세종조치원대동초</v>
      </c>
      <c r="Q29" s="198" t="str">
        <f>[77]결승기록지!$F$15</f>
        <v>28.25</v>
      </c>
      <c r="R29" s="196" t="str">
        <f>[77]결승기록지!$C$16</f>
        <v>신유희</v>
      </c>
      <c r="S29" s="197" t="str">
        <f>[77]결승기록지!$E$16</f>
        <v>경기금정초</v>
      </c>
      <c r="T29" s="198" t="str">
        <f>[77]결승기록지!$F$16</f>
        <v>28.41</v>
      </c>
      <c r="U29" s="196" t="str">
        <f>[77]결승기록지!$C$17</f>
        <v>임지수</v>
      </c>
      <c r="V29" s="197" t="str">
        <f>[77]결승기록지!$E$17</f>
        <v>세종조치원대동초</v>
      </c>
      <c r="W29" s="198" t="str">
        <f>[77]결승기록지!$F$17</f>
        <v>28.69</v>
      </c>
      <c r="X29" s="196" t="str">
        <f>[77]결승기록지!$C$18</f>
        <v>이승서</v>
      </c>
      <c r="Y29" s="197" t="str">
        <f>[77]결승기록지!$E$18</f>
        <v>경기소래초</v>
      </c>
      <c r="Z29" s="198" t="str">
        <f>[77]결승기록지!$F$18</f>
        <v>29.12</v>
      </c>
    </row>
    <row r="30" spans="1:29" s="44" customFormat="1" ht="13.5" customHeight="1">
      <c r="A30" s="233"/>
      <c r="B30" s="188" t="s">
        <v>5</v>
      </c>
      <c r="C30" s="199"/>
      <c r="D30" s="200" t="str">
        <f>[77]결승기록지!$G$8</f>
        <v>2.6</v>
      </c>
      <c r="E30" s="237" t="s">
        <v>85</v>
      </c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4"/>
    </row>
    <row r="31" spans="1:29" s="44" customFormat="1" ht="13.5" customHeight="1">
      <c r="A31" s="239">
        <v>3</v>
      </c>
      <c r="B31" s="201" t="s">
        <v>18</v>
      </c>
      <c r="C31" s="196" t="str">
        <f>[78]결승기록지!$C$11</f>
        <v>박민주</v>
      </c>
      <c r="D31" s="197" t="str">
        <f>[78]결승기록지!$E$11</f>
        <v>경남사천초</v>
      </c>
      <c r="E31" s="198" t="str">
        <f>[78]결승기록지!$F$11</f>
        <v>2:16.34CR</v>
      </c>
      <c r="F31" s="196" t="str">
        <f>[78]결승기록지!$C$12</f>
        <v>최지우</v>
      </c>
      <c r="G31" s="197" t="str">
        <f>[78]결승기록지!$E$12</f>
        <v>구례중앙초</v>
      </c>
      <c r="H31" s="198" t="str">
        <f>[78]결승기록지!$F$12</f>
        <v>2:24.76</v>
      </c>
      <c r="I31" s="196" t="str">
        <f>[78]결승기록지!$C$13</f>
        <v>김정아</v>
      </c>
      <c r="J31" s="197" t="str">
        <f>[78]결승기록지!$E$13</f>
        <v>경기가평초</v>
      </c>
      <c r="K31" s="198" t="str">
        <f>[78]결승기록지!$F$13</f>
        <v>2:28.50</v>
      </c>
      <c r="L31" s="196" t="str">
        <f>[78]결승기록지!$C$14</f>
        <v>강나연</v>
      </c>
      <c r="M31" s="197" t="str">
        <f>[78]결승기록지!$E$14</f>
        <v>충북영동초</v>
      </c>
      <c r="N31" s="198" t="str">
        <f>[78]결승기록지!$F$14</f>
        <v>2:31.85</v>
      </c>
      <c r="O31" s="196" t="str">
        <f>[78]결승기록지!$C$15</f>
        <v>신유희</v>
      </c>
      <c r="P31" s="197" t="str">
        <f>[78]결승기록지!$E$15</f>
        <v>경기금정초</v>
      </c>
      <c r="Q31" s="198" t="str">
        <f>[78]결승기록지!$F$15</f>
        <v>2:33.03</v>
      </c>
      <c r="R31" s="196" t="str">
        <f>[78]결승기록지!$C$16</f>
        <v>김민서</v>
      </c>
      <c r="S31" s="197" t="str">
        <f>[78]결승기록지!$E$16</f>
        <v>경기전곡초</v>
      </c>
      <c r="T31" s="198" t="str">
        <f>[78]결승기록지!$F$16</f>
        <v>2:40.15</v>
      </c>
      <c r="U31" s="196" t="str">
        <f>[78]결승기록지!$C$17</f>
        <v>김효주</v>
      </c>
      <c r="V31" s="197" t="str">
        <f>[78]결승기록지!$E$17</f>
        <v>충북영동초</v>
      </c>
      <c r="W31" s="198" t="str">
        <f>[78]결승기록지!$F$17</f>
        <v>2:40.72</v>
      </c>
      <c r="X31" s="196" t="str">
        <f>[78]결승기록지!$C$18</f>
        <v>권도희</v>
      </c>
      <c r="Y31" s="197" t="str">
        <f>[78]결승기록지!$E$18</f>
        <v>문원초</v>
      </c>
      <c r="Z31" s="198" t="str">
        <f>[78]결승기록지!$F$18</f>
        <v>2:42.67</v>
      </c>
    </row>
    <row r="32" spans="1:29" s="44" customFormat="1" ht="13.5" customHeight="1">
      <c r="A32" s="240">
        <v>4</v>
      </c>
      <c r="B32" s="227" t="s">
        <v>25</v>
      </c>
      <c r="C32" s="228" t="str">
        <f>[79]높이!$C$11</f>
        <v>김은수</v>
      </c>
      <c r="D32" s="229" t="str">
        <f>[79]높이!$E$11</f>
        <v>전북고창초</v>
      </c>
      <c r="E32" s="230" t="str">
        <f>[79]높이!$F$11</f>
        <v>1.58CR</v>
      </c>
      <c r="F32" s="228" t="str">
        <f>[79]높이!$C$12</f>
        <v>제희정</v>
      </c>
      <c r="G32" s="229" t="str">
        <f>[79]높이!$E$12</f>
        <v>양산서남초</v>
      </c>
      <c r="H32" s="230" t="str">
        <f>[79]높이!$F$12</f>
        <v>1.40</v>
      </c>
      <c r="I32" s="228" t="str">
        <f>[79]높이!$C$13</f>
        <v>오미래</v>
      </c>
      <c r="J32" s="229" t="str">
        <f>[79]높이!$E$13</f>
        <v>서울강신초</v>
      </c>
      <c r="K32" s="230" t="str">
        <f>[79]높이!$F$13</f>
        <v>1.35</v>
      </c>
      <c r="L32" s="228" t="str">
        <f>[79]높이!$C$14</f>
        <v>이하은</v>
      </c>
      <c r="M32" s="229" t="str">
        <f>[79]높이!$E$14</f>
        <v>광양칠성초</v>
      </c>
      <c r="N32" s="230" t="str">
        <f>[79]높이!$F$14</f>
        <v>1.25</v>
      </c>
      <c r="O32" s="228" t="str">
        <f>[79]높이!$C$15</f>
        <v>천예은</v>
      </c>
      <c r="P32" s="229" t="str">
        <f>[79]높이!$E$15</f>
        <v>서울중동초</v>
      </c>
      <c r="Q32" s="230" t="str">
        <f>[79]높이!$F$15</f>
        <v>1.25</v>
      </c>
      <c r="R32" s="228" t="str">
        <f>[79]높이!$C$16</f>
        <v>전효진</v>
      </c>
      <c r="S32" s="229" t="str">
        <f>[79]높이!$E$16</f>
        <v>부평남초</v>
      </c>
      <c r="T32" s="230" t="str">
        <f>[79]높이!$F$16</f>
        <v>1.10</v>
      </c>
      <c r="U32" s="228"/>
      <c r="V32" s="229"/>
      <c r="W32" s="230"/>
      <c r="X32" s="228"/>
      <c r="Y32" s="229"/>
      <c r="Z32" s="230"/>
      <c r="AA32" s="164"/>
      <c r="AB32" s="164"/>
      <c r="AC32" s="164"/>
    </row>
    <row r="33" spans="1:26" s="44" customFormat="1" ht="13.5" customHeight="1">
      <c r="A33" s="233">
        <v>4</v>
      </c>
      <c r="B33" s="195" t="s">
        <v>17</v>
      </c>
      <c r="C33" s="196" t="str">
        <f>[79]멀리!$C$11</f>
        <v>김은수</v>
      </c>
      <c r="D33" s="197" t="str">
        <f>[79]멀리!$E$11</f>
        <v>전북고창초</v>
      </c>
      <c r="E33" s="198" t="str">
        <f>[79]멀리!$F$11</f>
        <v>4.56</v>
      </c>
      <c r="F33" s="196" t="str">
        <f>[79]멀리!$C$12</f>
        <v>정나윤</v>
      </c>
      <c r="G33" s="197" t="str">
        <f>[79]멀리!$E$12</f>
        <v>충북영동초</v>
      </c>
      <c r="H33" s="198" t="str">
        <f>[79]멀리!$F$12</f>
        <v>4.37</v>
      </c>
      <c r="I33" s="196" t="str">
        <f>[79]멀리!$C$13</f>
        <v>박시연</v>
      </c>
      <c r="J33" s="197" t="str">
        <f>[79]멀리!$E$13</f>
        <v>경기금정초</v>
      </c>
      <c r="K33" s="198" t="str">
        <f>[79]멀리!$F$13</f>
        <v>4.32</v>
      </c>
      <c r="L33" s="196" t="str">
        <f>[79]멀리!$C$14</f>
        <v>이래현</v>
      </c>
      <c r="M33" s="197" t="str">
        <f>[79]멀리!$E$14</f>
        <v>경기현일초</v>
      </c>
      <c r="N33" s="198" t="str">
        <f>[79]멀리!$F$14</f>
        <v>4.31</v>
      </c>
      <c r="O33" s="196" t="str">
        <f>[79]멀리!$C$15</f>
        <v>민시윤</v>
      </c>
      <c r="P33" s="197" t="str">
        <f>[79]멀리!$E$15</f>
        <v>충북영동초</v>
      </c>
      <c r="Q33" s="198" t="str">
        <f>[79]멀리!$F$15</f>
        <v>4.28</v>
      </c>
      <c r="R33" s="196" t="str">
        <f>[79]멀리!$C$16</f>
        <v>구미소</v>
      </c>
      <c r="S33" s="197" t="str">
        <f>[79]멀리!$E$16</f>
        <v>울산농서초</v>
      </c>
      <c r="T33" s="198" t="str">
        <f>[79]멀리!$F$16</f>
        <v>4.24</v>
      </c>
      <c r="U33" s="196" t="str">
        <f>[79]멀리!$C$17</f>
        <v>이수연</v>
      </c>
      <c r="V33" s="197" t="str">
        <f>[79]멀리!$E$17</f>
        <v>부평남초</v>
      </c>
      <c r="W33" s="198" t="str">
        <f>[79]멀리!$F$17</f>
        <v>4.14</v>
      </c>
      <c r="X33" s="196" t="str">
        <f>[79]멀리!$C$18</f>
        <v>이주원</v>
      </c>
      <c r="Y33" s="197" t="str">
        <f>[79]멀리!$E$18</f>
        <v>서울강신초</v>
      </c>
      <c r="Z33" s="198" t="str">
        <f>[79]멀리!$F$18</f>
        <v>3.96</v>
      </c>
    </row>
    <row r="34" spans="1:26" s="44" customFormat="1" ht="13.5" customHeight="1">
      <c r="A34" s="233"/>
      <c r="B34" s="188" t="s">
        <v>5</v>
      </c>
      <c r="C34" s="241"/>
      <c r="D34" s="200" t="str">
        <f>[79]멀리!$G$11</f>
        <v>-0.3</v>
      </c>
      <c r="E34" s="194"/>
      <c r="F34" s="241"/>
      <c r="G34" s="200" t="str">
        <f>[79]멀리!$G$12</f>
        <v>-0.1</v>
      </c>
      <c r="H34" s="194"/>
      <c r="I34" s="241"/>
      <c r="J34" s="200" t="str">
        <f>[79]멀리!$G$13</f>
        <v>0.2</v>
      </c>
      <c r="K34" s="194"/>
      <c r="L34" s="241"/>
      <c r="M34" s="200" t="str">
        <f>[79]멀리!$G$14</f>
        <v>0.3</v>
      </c>
      <c r="N34" s="194"/>
      <c r="O34" s="241"/>
      <c r="P34" s="200" t="str">
        <f>[79]멀리!$G$15</f>
        <v>-1.6</v>
      </c>
      <c r="Q34" s="194"/>
      <c r="R34" s="241"/>
      <c r="S34" s="200" t="str">
        <f>[79]멀리!$G$16</f>
        <v>0.3</v>
      </c>
      <c r="T34" s="194"/>
      <c r="U34" s="241"/>
      <c r="V34" s="200" t="str">
        <f>[79]멀리!$G$17</f>
        <v>-0.1</v>
      </c>
      <c r="W34" s="194"/>
      <c r="X34" s="241"/>
      <c r="Y34" s="200" t="str">
        <f>[79]멀리!$G$18</f>
        <v>0.3</v>
      </c>
      <c r="Z34" s="194"/>
    </row>
    <row r="35" spans="1:26" s="44" customFormat="1" ht="13.5" customHeight="1">
      <c r="A35" s="239">
        <v>3</v>
      </c>
      <c r="B35" s="201" t="s">
        <v>27</v>
      </c>
      <c r="C35" s="196" t="str">
        <f>[79]포환!$C$11</f>
        <v>권서현</v>
      </c>
      <c r="D35" s="197" t="str">
        <f>[79]포환!$E$11</f>
        <v>외간초</v>
      </c>
      <c r="E35" s="198" t="str">
        <f>[79]포환!$F$11</f>
        <v>10.81</v>
      </c>
      <c r="F35" s="196" t="str">
        <f>[79]포환!$C$12</f>
        <v>최연정</v>
      </c>
      <c r="G35" s="197" t="str">
        <f>[79]포환!$E$12</f>
        <v>인천일신초</v>
      </c>
      <c r="H35" s="198" t="str">
        <f>[79]포환!$F$12</f>
        <v>10.08</v>
      </c>
      <c r="I35" s="196" t="str">
        <f>[79]포환!$C$13</f>
        <v>박혜린</v>
      </c>
      <c r="J35" s="197" t="str">
        <f>[79]포환!$E$13</f>
        <v>충남홍남초</v>
      </c>
      <c r="K35" s="198" t="str">
        <f>[79]포환!$F$13</f>
        <v>9.82</v>
      </c>
      <c r="L35" s="196" t="str">
        <f>[79]포환!$C$14</f>
        <v>김태빈</v>
      </c>
      <c r="M35" s="197" t="str">
        <f>[79]포환!$E$14</f>
        <v>전남목포서부초</v>
      </c>
      <c r="N35" s="198" t="str">
        <f>[79]포환!$F$14</f>
        <v>9.81</v>
      </c>
      <c r="O35" s="196" t="str">
        <f>[79]포환!$C$15</f>
        <v>박서영</v>
      </c>
      <c r="P35" s="197" t="str">
        <f>[79]포환!$E$15</f>
        <v>전남목포서부초</v>
      </c>
      <c r="Q35" s="198" t="str">
        <f>[79]포환!$F$15</f>
        <v>7.54</v>
      </c>
      <c r="R35" s="196" t="str">
        <f>[79]포환!$C$16</f>
        <v>김가연</v>
      </c>
      <c r="S35" s="197" t="str">
        <f>[79]포환!$E$16</f>
        <v>전북봉서초</v>
      </c>
      <c r="T35" s="198" t="str">
        <f>[79]포환!$F$16</f>
        <v>7.18</v>
      </c>
      <c r="U35" s="196" t="str">
        <f>[79]포환!$C$17</f>
        <v>박수영</v>
      </c>
      <c r="V35" s="197" t="str">
        <f>[79]포환!$E$17</f>
        <v>경기용마초</v>
      </c>
      <c r="W35" s="198" t="str">
        <f>[79]포환!$F$17</f>
        <v>5.86</v>
      </c>
      <c r="X35" s="196" t="str">
        <f>[79]포환!$C$18</f>
        <v>선희주</v>
      </c>
      <c r="Y35" s="197" t="str">
        <f>[79]포환!$E$18</f>
        <v>전북봉서초</v>
      </c>
      <c r="Z35" s="198" t="str">
        <f>[79]포환!$F$18</f>
        <v>5.68</v>
      </c>
    </row>
    <row r="36" spans="1:26" s="44" customFormat="1" ht="13.5" customHeight="1">
      <c r="A36" s="233">
        <v>5</v>
      </c>
      <c r="B36" s="195" t="s">
        <v>16</v>
      </c>
      <c r="C36" s="196"/>
      <c r="D36" s="197" t="str">
        <f>[80]결승기록지!$E$11</f>
        <v>세종조치원대동초</v>
      </c>
      <c r="E36" s="198" t="str">
        <f>[80]결승기록지!$F$11</f>
        <v>54.04</v>
      </c>
      <c r="F36" s="196"/>
      <c r="G36" s="197" t="str">
        <f>[80]결승기록지!$E$12</f>
        <v>충북영동초</v>
      </c>
      <c r="H36" s="198" t="str">
        <f>[80]결승기록지!$F$12</f>
        <v>55.73</v>
      </c>
      <c r="I36" s="196"/>
      <c r="J36" s="197" t="str">
        <f>[80]결승기록지!$E$13</f>
        <v>경기소래초</v>
      </c>
      <c r="K36" s="198" t="str">
        <f>[80]결승기록지!$F$13</f>
        <v>55.73</v>
      </c>
      <c r="L36" s="196"/>
      <c r="M36" s="197" t="str">
        <f>[80]결승기록지!$E$14</f>
        <v>서울강신초</v>
      </c>
      <c r="N36" s="198" t="str">
        <f>[80]결승기록지!$F$14</f>
        <v>56.54</v>
      </c>
      <c r="O36" s="196"/>
      <c r="P36" s="197" t="str">
        <f>[80]결승기록지!$E$15</f>
        <v>인천논곡초</v>
      </c>
      <c r="Q36" s="198" t="str">
        <f>[80]결승기록지!$F$15</f>
        <v>56.64</v>
      </c>
      <c r="R36" s="196"/>
      <c r="S36" s="197" t="str">
        <f>[80]결승기록지!$E$16</f>
        <v>인천일신초</v>
      </c>
      <c r="T36" s="198" t="str">
        <f>[80]결승기록지!$F$16</f>
        <v>1:03.52</v>
      </c>
      <c r="U36" s="196"/>
      <c r="V36" s="197"/>
      <c r="W36" s="198"/>
      <c r="X36" s="196"/>
      <c r="Y36" s="197"/>
      <c r="Z36" s="198"/>
    </row>
    <row r="37" spans="1:26" s="44" customFormat="1" ht="13.5" customHeight="1">
      <c r="A37" s="233"/>
      <c r="B37" s="188"/>
      <c r="C37" s="209" t="str">
        <f>[80]결승기록지!$C$11</f>
        <v>최해담 조아형 임지수 서한울</v>
      </c>
      <c r="D37" s="210"/>
      <c r="E37" s="211"/>
      <c r="F37" s="209" t="str">
        <f>[80]결승기록지!$C$12</f>
        <v>민시윤 강나연 정나윤 박하연</v>
      </c>
      <c r="G37" s="210"/>
      <c r="H37" s="211"/>
      <c r="I37" s="209" t="str">
        <f>[80]결승기록지!$C$13</f>
        <v xml:space="preserve">임지우 이승서 박희은 이수빈 </v>
      </c>
      <c r="J37" s="210"/>
      <c r="K37" s="211"/>
      <c r="L37" s="209" t="str">
        <f>[80]결승기록지!$C$14</f>
        <v>이혜림 박서연 이주원 배서연</v>
      </c>
      <c r="M37" s="210"/>
      <c r="N37" s="211"/>
      <c r="O37" s="209" t="str">
        <f>[80]결승기록지!$C$15</f>
        <v>이시율 김민경 권가은 한혜린</v>
      </c>
      <c r="P37" s="210"/>
      <c r="Q37" s="211"/>
      <c r="R37" s="209" t="str">
        <f>[80]결승기록지!$C$16</f>
        <v>이다윤 진가희 이채은 이세연</v>
      </c>
      <c r="S37" s="210"/>
      <c r="T37" s="211"/>
      <c r="U37" s="209"/>
      <c r="V37" s="210"/>
      <c r="W37" s="211"/>
      <c r="X37" s="209"/>
      <c r="Y37" s="210"/>
      <c r="Z37" s="211"/>
    </row>
    <row r="38" spans="1:26" s="44" customFormat="1" ht="13.5" customHeight="1">
      <c r="A38" s="51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s="9" customFormat="1" ht="14.25" customHeight="1">
      <c r="A39" s="54"/>
      <c r="B39" s="11" t="s">
        <v>42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54"/>
    </row>
    <row r="41" spans="1:26">
      <c r="A41" s="54"/>
    </row>
  </sheetData>
  <mergeCells count="31">
    <mergeCell ref="X37:Z37"/>
    <mergeCell ref="F37:H37"/>
    <mergeCell ref="I37:K37"/>
    <mergeCell ref="L37:N37"/>
    <mergeCell ref="O37:Q37"/>
    <mergeCell ref="R37:T37"/>
    <mergeCell ref="U37:W37"/>
    <mergeCell ref="A25:A26"/>
    <mergeCell ref="A27:A28"/>
    <mergeCell ref="A29:A30"/>
    <mergeCell ref="A33:A34"/>
    <mergeCell ref="A36:A37"/>
    <mergeCell ref="C37:E37"/>
    <mergeCell ref="O19:Q19"/>
    <mergeCell ref="R19:T19"/>
    <mergeCell ref="U19:W19"/>
    <mergeCell ref="X19:Z19"/>
    <mergeCell ref="B21:C21"/>
    <mergeCell ref="F21:S21"/>
    <mergeCell ref="A15:A16"/>
    <mergeCell ref="A18:A19"/>
    <mergeCell ref="C19:E19"/>
    <mergeCell ref="F19:H19"/>
    <mergeCell ref="I19:K19"/>
    <mergeCell ref="L19:N19"/>
    <mergeCell ref="E2:T2"/>
    <mergeCell ref="B3:C3"/>
    <mergeCell ref="F3:S3"/>
    <mergeCell ref="A7:A8"/>
    <mergeCell ref="A9:A10"/>
    <mergeCell ref="A11:A12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C6D6C-004B-452B-8C33-35F92F893069}">
  <dimension ref="A1:AC35"/>
  <sheetViews>
    <sheetView showGridLines="0" view="pageBreakPreview" zoomScale="130" zoomScaleSheetLayoutView="13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24" t="s">
        <v>65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49" t="s">
        <v>19</v>
      </c>
      <c r="V2" s="49"/>
      <c r="W2" s="49"/>
      <c r="X2" s="49"/>
      <c r="Y2" s="49"/>
      <c r="Z2" s="49"/>
    </row>
    <row r="3" spans="1:26" s="9" customFormat="1" ht="14.25" thickTop="1">
      <c r="A3" s="53"/>
      <c r="B3" s="126" t="s">
        <v>75</v>
      </c>
      <c r="C3" s="126"/>
      <c r="D3" s="10"/>
      <c r="E3" s="10"/>
      <c r="F3" s="108" t="s">
        <v>66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127" t="s">
        <v>6</v>
      </c>
      <c r="C5" s="128"/>
      <c r="D5" s="129" t="s">
        <v>7</v>
      </c>
      <c r="E5" s="130"/>
      <c r="F5" s="128"/>
      <c r="G5" s="129" t="s">
        <v>10</v>
      </c>
      <c r="H5" s="130"/>
      <c r="I5" s="128"/>
      <c r="J5" s="129" t="s">
        <v>0</v>
      </c>
      <c r="K5" s="130"/>
      <c r="L5" s="128"/>
      <c r="M5" s="129" t="s">
        <v>12</v>
      </c>
      <c r="N5" s="130"/>
      <c r="O5" s="128"/>
      <c r="P5" s="129" t="s">
        <v>1</v>
      </c>
      <c r="Q5" s="130"/>
      <c r="R5" s="128"/>
      <c r="S5" s="129" t="s">
        <v>2</v>
      </c>
      <c r="T5" s="130"/>
      <c r="U5" s="128"/>
      <c r="V5" s="129" t="s">
        <v>13</v>
      </c>
      <c r="W5" s="130"/>
      <c r="X5" s="128"/>
      <c r="Y5" s="129" t="s">
        <v>8</v>
      </c>
      <c r="Z5" s="130"/>
    </row>
    <row r="6" spans="1:26" ht="14.25" thickBot="1">
      <c r="A6" s="54"/>
      <c r="B6" s="131" t="s">
        <v>20</v>
      </c>
      <c r="C6" s="132" t="s">
        <v>3</v>
      </c>
      <c r="D6" s="132" t="s">
        <v>9</v>
      </c>
      <c r="E6" s="132" t="s">
        <v>4</v>
      </c>
      <c r="F6" s="132" t="s">
        <v>3</v>
      </c>
      <c r="G6" s="132" t="s">
        <v>9</v>
      </c>
      <c r="H6" s="132" t="s">
        <v>4</v>
      </c>
      <c r="I6" s="132" t="s">
        <v>3</v>
      </c>
      <c r="J6" s="132" t="s">
        <v>9</v>
      </c>
      <c r="K6" s="132" t="s">
        <v>4</v>
      </c>
      <c r="L6" s="132" t="s">
        <v>3</v>
      </c>
      <c r="M6" s="132" t="s">
        <v>9</v>
      </c>
      <c r="N6" s="132" t="s">
        <v>4</v>
      </c>
      <c r="O6" s="132" t="s">
        <v>3</v>
      </c>
      <c r="P6" s="132" t="s">
        <v>9</v>
      </c>
      <c r="Q6" s="132" t="s">
        <v>4</v>
      </c>
      <c r="R6" s="132" t="s">
        <v>3</v>
      </c>
      <c r="S6" s="132" t="s">
        <v>9</v>
      </c>
      <c r="T6" s="132" t="s">
        <v>4</v>
      </c>
      <c r="U6" s="132" t="s">
        <v>3</v>
      </c>
      <c r="V6" s="132" t="s">
        <v>9</v>
      </c>
      <c r="W6" s="132" t="s">
        <v>4</v>
      </c>
      <c r="X6" s="132" t="s">
        <v>3</v>
      </c>
      <c r="Y6" s="132" t="s">
        <v>9</v>
      </c>
      <c r="Z6" s="132" t="s">
        <v>4</v>
      </c>
    </row>
    <row r="7" spans="1:26" s="44" customFormat="1" ht="13.5" customHeight="1" thickTop="1">
      <c r="A7" s="109">
        <v>1</v>
      </c>
      <c r="B7" s="133" t="s">
        <v>14</v>
      </c>
      <c r="C7" s="134" t="str">
        <f>[39]결승기록지!$C$11</f>
        <v>김환</v>
      </c>
      <c r="D7" s="135" t="str">
        <f>[39]결승기록지!$E$11</f>
        <v>울산스포츠과학중</v>
      </c>
      <c r="E7" s="136" t="str">
        <f>[39]결승기록지!$F$11</f>
        <v>11.12</v>
      </c>
      <c r="F7" s="134" t="str">
        <f>[39]결승기록지!$C$12</f>
        <v>이승민</v>
      </c>
      <c r="G7" s="135" t="str">
        <f>[39]결승기록지!$E$12</f>
        <v>석우중</v>
      </c>
      <c r="H7" s="136" t="str">
        <f>[39]결승기록지!$F$12</f>
        <v>11.64</v>
      </c>
      <c r="I7" s="134" t="str">
        <f>[39]결승기록지!$C$13</f>
        <v>김도혁</v>
      </c>
      <c r="J7" s="135" t="str">
        <f>[39]결승기록지!$E$13</f>
        <v>석우중</v>
      </c>
      <c r="K7" s="136" t="str">
        <f>[39]결승기록지!$F$13</f>
        <v>11.77</v>
      </c>
      <c r="L7" s="134" t="str">
        <f>[39]결승기록지!$C$14</f>
        <v>안영재</v>
      </c>
      <c r="M7" s="135" t="str">
        <f>[39]결승기록지!$E$14</f>
        <v>단원중</v>
      </c>
      <c r="N7" s="136" t="str">
        <f>[39]결승기록지!$F$14</f>
        <v>11.79</v>
      </c>
      <c r="O7" s="134" t="str">
        <f>[39]결승기록지!$C$15</f>
        <v>이준혁</v>
      </c>
      <c r="P7" s="135" t="str">
        <f>[39]결승기록지!$E$15</f>
        <v>와동중</v>
      </c>
      <c r="Q7" s="136" t="str">
        <f>[39]결승기록지!$F$15</f>
        <v>11.84</v>
      </c>
      <c r="R7" s="134" t="str">
        <f>[39]결승기록지!$C$16</f>
        <v>최승원</v>
      </c>
      <c r="S7" s="135" t="str">
        <f>[39]결승기록지!$E$16</f>
        <v>월촌중</v>
      </c>
      <c r="T7" s="136" t="str">
        <f>[39]결승기록지!$F$16</f>
        <v>11.95</v>
      </c>
      <c r="U7" s="134" t="str">
        <f>[39]결승기록지!$C$17</f>
        <v>김민준</v>
      </c>
      <c r="V7" s="135" t="str">
        <f>[39]결승기록지!$E$17</f>
        <v>천안새샘중</v>
      </c>
      <c r="W7" s="136" t="str">
        <f>[39]결승기록지!$F$17</f>
        <v>11.96</v>
      </c>
      <c r="X7" s="134" t="str">
        <f>[39]결승기록지!$C$18</f>
        <v>이시우</v>
      </c>
      <c r="Y7" s="135" t="str">
        <f>[39]결승기록지!$E$18</f>
        <v>대전대신중</v>
      </c>
      <c r="Z7" s="136" t="str">
        <f>[39]결승기록지!$F$18</f>
        <v>12.09</v>
      </c>
    </row>
    <row r="8" spans="1:26" s="44" customFormat="1" ht="13.5" customHeight="1">
      <c r="A8" s="109"/>
      <c r="B8" s="137" t="s">
        <v>5</v>
      </c>
      <c r="C8" s="138"/>
      <c r="D8" s="139" t="str">
        <f>[39]결승기록지!$G$8</f>
        <v>-0.9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1"/>
    </row>
    <row r="9" spans="1:26" s="44" customFormat="1" ht="13.5" customHeight="1">
      <c r="A9" s="109">
        <v>2</v>
      </c>
      <c r="B9" s="142" t="s">
        <v>23</v>
      </c>
      <c r="C9" s="143" t="str">
        <f>[40]결승기록지!$C$11</f>
        <v>김환</v>
      </c>
      <c r="D9" s="144" t="str">
        <f>[40]결승기록지!$E$11</f>
        <v>울산스포츠과학중</v>
      </c>
      <c r="E9" s="145" t="str">
        <f>[40]결승기록지!$F$11</f>
        <v>22.03</v>
      </c>
      <c r="F9" s="143" t="str">
        <f>[40]결승기록지!$C$12</f>
        <v>차민오</v>
      </c>
      <c r="G9" s="144" t="str">
        <f>[40]결승기록지!$E$12</f>
        <v>석우중</v>
      </c>
      <c r="H9" s="145" t="str">
        <f>[40]결승기록지!$F$12</f>
        <v>22.63</v>
      </c>
      <c r="I9" s="143" t="str">
        <f>[40]결승기록지!$C$13</f>
        <v>최명진</v>
      </c>
      <c r="J9" s="144" t="str">
        <f>[40]결승기록지!$E$13</f>
        <v>이리동중</v>
      </c>
      <c r="K9" s="145" t="str">
        <f>[40]결승기록지!$F$13</f>
        <v>22.97</v>
      </c>
      <c r="L9" s="143" t="str">
        <f>[40]결승기록지!$C$14</f>
        <v>손호영</v>
      </c>
      <c r="M9" s="144" t="str">
        <f>[40]결승기록지!$E$14</f>
        <v>석우중</v>
      </c>
      <c r="N9" s="145" t="str">
        <f>[40]결승기록지!$F$14</f>
        <v>23.13</v>
      </c>
      <c r="O9" s="143" t="str">
        <f>[40]결승기록지!$C$15</f>
        <v>김도혁</v>
      </c>
      <c r="P9" s="144" t="str">
        <f>[40]결승기록지!$E$15</f>
        <v>석우중</v>
      </c>
      <c r="Q9" s="145" t="str">
        <f>[40]결승기록지!$F$15</f>
        <v>23.37</v>
      </c>
      <c r="R9" s="143" t="str">
        <f>[40]결승기록지!$C$16</f>
        <v>김선구</v>
      </c>
      <c r="S9" s="144" t="str">
        <f>[40]결승기록지!$E$16</f>
        <v>대전구봉중</v>
      </c>
      <c r="T9" s="145" t="str">
        <f>[40]결승기록지!$F$16</f>
        <v>23.87</v>
      </c>
      <c r="U9" s="143" t="str">
        <f>[40]결승기록지!$C$17</f>
        <v>권현일</v>
      </c>
      <c r="V9" s="144" t="str">
        <f>[40]결승기록지!$E$17</f>
        <v>경주중</v>
      </c>
      <c r="W9" s="145" t="str">
        <f>[40]결승기록지!$F$17</f>
        <v>23.95</v>
      </c>
      <c r="X9" s="143"/>
      <c r="Y9" s="144"/>
      <c r="Z9" s="145"/>
    </row>
    <row r="10" spans="1:26" s="44" customFormat="1" ht="13.5" customHeight="1">
      <c r="A10" s="109"/>
      <c r="B10" s="137" t="s">
        <v>5</v>
      </c>
      <c r="C10" s="138"/>
      <c r="D10" s="139" t="str">
        <f>[40]결승기록지!$G$8</f>
        <v>0.9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</row>
    <row r="11" spans="1:26" s="44" customFormat="1" ht="13.5" customHeight="1">
      <c r="A11" s="51">
        <v>3</v>
      </c>
      <c r="B11" s="146" t="s">
        <v>11</v>
      </c>
      <c r="C11" s="147" t="str">
        <f>[41]결승기록지!$C$11</f>
        <v>이영민</v>
      </c>
      <c r="D11" s="148" t="str">
        <f>[41]결승기록지!$E$11</f>
        <v>인천남중</v>
      </c>
      <c r="E11" s="149" t="str">
        <f>[41]결승기록지!$F$11</f>
        <v>52.37</v>
      </c>
      <c r="F11" s="147" t="str">
        <f>[41]결승기록지!$C$12</f>
        <v>장근오</v>
      </c>
      <c r="G11" s="148" t="str">
        <f>[41]결승기록지!$E$12</f>
        <v>비아중</v>
      </c>
      <c r="H11" s="149" t="str">
        <f>[41]결승기록지!$F$12</f>
        <v>53.21</v>
      </c>
      <c r="I11" s="147" t="str">
        <f>[41]결승기록지!$C$13</f>
        <v>이준호</v>
      </c>
      <c r="J11" s="148" t="str">
        <f>[41]결승기록지!$E$13</f>
        <v>대전체육중</v>
      </c>
      <c r="K11" s="149" t="str">
        <f>[41]결승기록지!$F$13</f>
        <v>53.25</v>
      </c>
      <c r="L11" s="147" t="str">
        <f>[41]결승기록지!$C$14</f>
        <v>박세민</v>
      </c>
      <c r="M11" s="148" t="str">
        <f>[41]결승기록지!$E$14</f>
        <v>단원중</v>
      </c>
      <c r="N11" s="149" t="str">
        <f>[41]결승기록지!$F$14</f>
        <v>53.90</v>
      </c>
      <c r="O11" s="147" t="str">
        <f>[41]결승기록지!$C$15</f>
        <v>이해인</v>
      </c>
      <c r="P11" s="148" t="str">
        <f>[41]결승기록지!$E$15</f>
        <v>대덕중</v>
      </c>
      <c r="Q11" s="149" t="str">
        <f>[41]결승기록지!$F$15</f>
        <v>54.12</v>
      </c>
      <c r="R11" s="147" t="str">
        <f>[41]결승기록지!$C$16</f>
        <v>안예강</v>
      </c>
      <c r="S11" s="148" t="str">
        <f>[41]결승기록지!$E$16</f>
        <v>대덕중</v>
      </c>
      <c r="T11" s="149" t="str">
        <f>[41]결승기록지!$F$16</f>
        <v>54.46</v>
      </c>
      <c r="U11" s="147" t="str">
        <f>[41]결승기록지!$C$17</f>
        <v>윤우린</v>
      </c>
      <c r="V11" s="148" t="str">
        <f>[41]결승기록지!$E$17</f>
        <v>천안오성중</v>
      </c>
      <c r="W11" s="149" t="str">
        <f>[41]결승기록지!$F$17</f>
        <v>54.89</v>
      </c>
      <c r="X11" s="147" t="str">
        <f>[41]결승기록지!$C$18</f>
        <v>김도훈</v>
      </c>
      <c r="Y11" s="148" t="str">
        <f>[41]결승기록지!$E$18</f>
        <v>밀양중</v>
      </c>
      <c r="Z11" s="149" t="str">
        <f>[41]결승기록지!$F$18</f>
        <v>55.50</v>
      </c>
    </row>
    <row r="12" spans="1:26" s="44" customFormat="1" ht="13.5" customHeight="1">
      <c r="A12" s="51">
        <v>4</v>
      </c>
      <c r="B12" s="146" t="s">
        <v>18</v>
      </c>
      <c r="C12" s="147" t="str">
        <f>[42]결승기록지!$C$11</f>
        <v>이왕재</v>
      </c>
      <c r="D12" s="148" t="str">
        <f>[42]결승기록지!$E$11</f>
        <v>형곡중</v>
      </c>
      <c r="E12" s="149" t="str">
        <f>[42]결승기록지!$F$11</f>
        <v>2:09.88</v>
      </c>
      <c r="F12" s="147" t="str">
        <f>[42]결승기록지!$C$12</f>
        <v>안제민</v>
      </c>
      <c r="G12" s="148" t="str">
        <f>[42]결승기록지!$E$12</f>
        <v>덕정중</v>
      </c>
      <c r="H12" s="149" t="str">
        <f>[42]결승기록지!$F$12</f>
        <v>2:10.05</v>
      </c>
      <c r="I12" s="147" t="str">
        <f>[42]결승기록지!$C$13</f>
        <v>이상욱</v>
      </c>
      <c r="J12" s="148" t="str">
        <f>[42]결승기록지!$E$13</f>
        <v>계남중</v>
      </c>
      <c r="K12" s="149" t="str">
        <f>[42]결승기록지!$F$13</f>
        <v>2:10.22</v>
      </c>
      <c r="L12" s="147" t="str">
        <f>[42]결승기록지!$C$14</f>
        <v>이동화</v>
      </c>
      <c r="M12" s="148" t="str">
        <f>[42]결승기록지!$E$14</f>
        <v>경주중</v>
      </c>
      <c r="N12" s="149" t="str">
        <f>[42]결승기록지!$F$14</f>
        <v>2:10.37</v>
      </c>
      <c r="O12" s="147" t="str">
        <f>[42]결승기록지!$C$15</f>
        <v>오준서</v>
      </c>
      <c r="P12" s="148" t="str">
        <f>[42]결승기록지!$E$15</f>
        <v>성보중</v>
      </c>
      <c r="Q12" s="149" t="str">
        <f>[42]결승기록지!$F$15</f>
        <v>2:11.18</v>
      </c>
      <c r="R12" s="147" t="str">
        <f>[42]결승기록지!$C$16</f>
        <v>홍준석</v>
      </c>
      <c r="S12" s="148" t="str">
        <f>[42]결승기록지!$E$16</f>
        <v>경기체육중</v>
      </c>
      <c r="T12" s="149" t="str">
        <f>[42]결승기록지!$F$16</f>
        <v>2:13.51</v>
      </c>
      <c r="U12" s="147" t="str">
        <f>[42]결승기록지!$C$17</f>
        <v>장준혁</v>
      </c>
      <c r="V12" s="148" t="str">
        <f>[42]결승기록지!$E$17</f>
        <v>다산중</v>
      </c>
      <c r="W12" s="149" t="str">
        <f>[42]결승기록지!$F$17</f>
        <v>2:15.81</v>
      </c>
      <c r="X12" s="147"/>
      <c r="Y12" s="148"/>
      <c r="Z12" s="149"/>
    </row>
    <row r="13" spans="1:26" s="44" customFormat="1" ht="13.5" customHeight="1">
      <c r="A13" s="51">
        <v>2</v>
      </c>
      <c r="B13" s="146" t="s">
        <v>45</v>
      </c>
      <c r="C13" s="150" t="str">
        <f>[43]결승기록지!$C$11</f>
        <v>이도훈</v>
      </c>
      <c r="D13" s="151" t="str">
        <f>[43]결승기록지!$E$11</f>
        <v>경주중</v>
      </c>
      <c r="E13" s="152" t="str">
        <f>[43]결승기록지!$F$11</f>
        <v>4:21.27</v>
      </c>
      <c r="F13" s="150" t="str">
        <f>[43]결승기록지!$C$12</f>
        <v>오준서</v>
      </c>
      <c r="G13" s="151" t="str">
        <f>[43]결승기록지!$E$12</f>
        <v>성보중</v>
      </c>
      <c r="H13" s="152" t="str">
        <f>[43]결승기록지!$F$12</f>
        <v>4:22.45</v>
      </c>
      <c r="I13" s="150" t="str">
        <f>[43]결승기록지!$C$13</f>
        <v>안제민</v>
      </c>
      <c r="J13" s="151" t="str">
        <f>[43]결승기록지!$E$13</f>
        <v>덕정중</v>
      </c>
      <c r="K13" s="152" t="str">
        <f>[43]결승기록지!$F$13</f>
        <v>4:23.94</v>
      </c>
      <c r="L13" s="150" t="str">
        <f>[43]결승기록지!$C$14</f>
        <v>이상욱</v>
      </c>
      <c r="M13" s="151" t="str">
        <f>[43]결승기록지!$E$14</f>
        <v>계남중</v>
      </c>
      <c r="N13" s="152" t="str">
        <f>[43]결승기록지!$F$14</f>
        <v>4:24.00</v>
      </c>
      <c r="O13" s="150" t="str">
        <f>[43]결승기록지!$C$15</f>
        <v>최호연</v>
      </c>
      <c r="P13" s="151" t="str">
        <f>[43]결승기록지!$E$15</f>
        <v>대전체육중</v>
      </c>
      <c r="Q13" s="152" t="str">
        <f>[43]결승기록지!$F$15</f>
        <v>4:25.87</v>
      </c>
      <c r="R13" s="150" t="str">
        <f>[43]결승기록지!$C$16</f>
        <v>이동화</v>
      </c>
      <c r="S13" s="151" t="str">
        <f>[43]결승기록지!$E$16</f>
        <v>경주중</v>
      </c>
      <c r="T13" s="152" t="str">
        <f>[43]결승기록지!$F$16</f>
        <v>4:27.09</v>
      </c>
      <c r="U13" s="150" t="str">
        <f>[43]결승기록지!$C$17</f>
        <v>김홍남</v>
      </c>
      <c r="V13" s="151" t="str">
        <f>[43]결승기록지!$E$17</f>
        <v>충주중</v>
      </c>
      <c r="W13" s="152" t="str">
        <f>[43]결승기록지!$F$17</f>
        <v>4:27.21</v>
      </c>
      <c r="X13" s="150" t="str">
        <f>[43]결승기록지!$C$18</f>
        <v>장준혁</v>
      </c>
      <c r="Y13" s="151" t="str">
        <f>[43]결승기록지!$E$18</f>
        <v>다산중</v>
      </c>
      <c r="Z13" s="153" t="str">
        <f>[43]결승기록지!$F$18</f>
        <v>4:27.54</v>
      </c>
    </row>
    <row r="14" spans="1:26" s="44" customFormat="1" ht="13.5" customHeight="1">
      <c r="A14" s="51">
        <v>4</v>
      </c>
      <c r="B14" s="146" t="s">
        <v>76</v>
      </c>
      <c r="C14" s="147" t="str">
        <f>[44]결승기록지!$C$11</f>
        <v>이도훈</v>
      </c>
      <c r="D14" s="148" t="str">
        <f>[44]결승기록지!$E$11</f>
        <v>경주중</v>
      </c>
      <c r="E14" s="149" t="str">
        <f>[44]결승기록지!$F$11</f>
        <v>9:33.57</v>
      </c>
      <c r="F14" s="147" t="str">
        <f>[44]결승기록지!$C$12</f>
        <v>심주완</v>
      </c>
      <c r="G14" s="148" t="str">
        <f>[44]결승기록지!$E$12</f>
        <v>배문중</v>
      </c>
      <c r="H14" s="149" t="str">
        <f>[44]결승기록지!$F$12</f>
        <v>9:37.58</v>
      </c>
      <c r="I14" s="147" t="str">
        <f>[44]결승기록지!$C$13</f>
        <v>박우진</v>
      </c>
      <c r="J14" s="148" t="str">
        <f>[44]결승기록지!$E$13</f>
        <v>양정중</v>
      </c>
      <c r="K14" s="149" t="str">
        <f>[44]결승기록지!$F$13</f>
        <v>9:38.43</v>
      </c>
      <c r="L14" s="147" t="str">
        <f>[44]결승기록지!$C$14</f>
        <v>김하랑</v>
      </c>
      <c r="M14" s="148" t="str">
        <f>[44]결승기록지!$E$14</f>
        <v>충북영동중</v>
      </c>
      <c r="N14" s="149" t="str">
        <f>[44]결승기록지!$F$14</f>
        <v>9:39.85</v>
      </c>
      <c r="O14" s="147" t="str">
        <f>[44]결승기록지!$C$15</f>
        <v>김홍남</v>
      </c>
      <c r="P14" s="148" t="str">
        <f>[44]결승기록지!$E$15</f>
        <v>충주중</v>
      </c>
      <c r="Q14" s="149" t="str">
        <f>[44]결승기록지!$F$15</f>
        <v>9:45.62</v>
      </c>
      <c r="R14" s="147" t="str">
        <f>[44]결승기록지!$C$16</f>
        <v>강광수</v>
      </c>
      <c r="S14" s="148" t="str">
        <f>[44]결승기록지!$E$16</f>
        <v>당진원당중</v>
      </c>
      <c r="T14" s="149" t="str">
        <f>[44]결승기록지!$F$16</f>
        <v>9:47.37</v>
      </c>
      <c r="U14" s="147" t="str">
        <f>[44]결승기록지!$C$17</f>
        <v>이영범</v>
      </c>
      <c r="V14" s="148" t="str">
        <f>[44]결승기록지!$E$17</f>
        <v>성보중</v>
      </c>
      <c r="W14" s="149" t="str">
        <f>[44]결승기록지!$F$17</f>
        <v>9:48.18</v>
      </c>
      <c r="X14" s="147" t="str">
        <f>[44]결승기록지!$C$18</f>
        <v>유형원</v>
      </c>
      <c r="Y14" s="148" t="str">
        <f>[44]결승기록지!$E$18</f>
        <v>배문중</v>
      </c>
      <c r="Z14" s="149" t="str">
        <f>[44]결승기록지!$F$18</f>
        <v>9:48.91</v>
      </c>
    </row>
    <row r="15" spans="1:26" s="44" customFormat="1" ht="13.5" customHeight="1">
      <c r="A15" s="109">
        <v>4</v>
      </c>
      <c r="B15" s="142" t="s">
        <v>47</v>
      </c>
      <c r="C15" s="143" t="str">
        <f>[45]결승기록지!$C$11</f>
        <v>김건우</v>
      </c>
      <c r="D15" s="144" t="str">
        <f>[45]결승기록지!$E$11</f>
        <v>와동중</v>
      </c>
      <c r="E15" s="145" t="str">
        <f>[45]결승기록지!$F$11</f>
        <v>15.06</v>
      </c>
      <c r="F15" s="143" t="str">
        <f>[45]결승기록지!$C$12</f>
        <v>장영진</v>
      </c>
      <c r="G15" s="144" t="str">
        <f>[45]결승기록지!$E$12</f>
        <v>대전대신중</v>
      </c>
      <c r="H15" s="145" t="str">
        <f>[45]결승기록지!$F$12</f>
        <v>15.21</v>
      </c>
      <c r="I15" s="143" t="str">
        <f>[45]결승기록지!$C$13</f>
        <v>서하운</v>
      </c>
      <c r="J15" s="144" t="str">
        <f>[45]결승기록지!$E$13</f>
        <v>동방중</v>
      </c>
      <c r="K15" s="145" t="str">
        <f>[45]결승기록지!$F$13</f>
        <v>15.28</v>
      </c>
      <c r="L15" s="143" t="str">
        <f>[45]결승기록지!$C$14</f>
        <v>김현태</v>
      </c>
      <c r="M15" s="144" t="str">
        <f>[45]결승기록지!$E$14</f>
        <v>서생중</v>
      </c>
      <c r="N15" s="145" t="str">
        <f>[45]결승기록지!$F$14</f>
        <v>15.29</v>
      </c>
      <c r="O15" s="143" t="str">
        <f>[45]결승기록지!$C$15</f>
        <v>이민혁</v>
      </c>
      <c r="P15" s="144" t="str">
        <f>[45]결승기록지!$E$15</f>
        <v>단원중</v>
      </c>
      <c r="Q15" s="145" t="str">
        <f>[45]결승기록지!$F$15</f>
        <v>16.01</v>
      </c>
      <c r="R15" s="143" t="str">
        <f>[45]결승기록지!$C$16</f>
        <v>윤인재</v>
      </c>
      <c r="S15" s="144" t="str">
        <f>[45]결승기록지!$E$16</f>
        <v>울산중</v>
      </c>
      <c r="T15" s="145" t="str">
        <f>[45]결승기록지!$F$16</f>
        <v>16.10</v>
      </c>
      <c r="U15" s="143" t="str">
        <f>[45]결승기록지!$C$17</f>
        <v>노준명</v>
      </c>
      <c r="V15" s="144" t="str">
        <f>[45]결승기록지!$E$17</f>
        <v>대전구봉중</v>
      </c>
      <c r="W15" s="145" t="str">
        <f>[45]결승기록지!$F$17</f>
        <v>17.10</v>
      </c>
      <c r="X15" s="143" t="str">
        <f>[45]결승기록지!$C$18</f>
        <v>안세연</v>
      </c>
      <c r="Y15" s="144" t="str">
        <f>[45]결승기록지!$E$18</f>
        <v>천안오성중</v>
      </c>
      <c r="Z15" s="145" t="str">
        <f>[45]결승기록지!$F$18</f>
        <v>17.16</v>
      </c>
    </row>
    <row r="16" spans="1:26" s="44" customFormat="1" ht="13.5" customHeight="1">
      <c r="A16" s="109"/>
      <c r="B16" s="137" t="s">
        <v>5</v>
      </c>
      <c r="C16" s="138"/>
      <c r="D16" s="139" t="str">
        <f>[45]결승기록지!$G$8</f>
        <v>0.4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1"/>
    </row>
    <row r="17" spans="1:29" s="44" customFormat="1" ht="13.5" customHeight="1">
      <c r="A17" s="51">
        <v>5</v>
      </c>
      <c r="B17" s="154" t="s">
        <v>77</v>
      </c>
      <c r="C17" s="143" t="str">
        <f>[46]결승기록지!$C$11</f>
        <v>김예훈</v>
      </c>
      <c r="D17" s="144" t="str">
        <f>[46]결승기록지!$E$11</f>
        <v>송내중앙중</v>
      </c>
      <c r="E17" s="145" t="str">
        <f>[46]결승기록지!$F$11</f>
        <v>13:45.30</v>
      </c>
      <c r="F17" s="143" t="str">
        <f>[46]결승기록지!$C$12</f>
        <v>정민규</v>
      </c>
      <c r="G17" s="144" t="str">
        <f>[46]결승기록지!$E$12</f>
        <v>점촌중</v>
      </c>
      <c r="H17" s="145" t="str">
        <f>[46]결승기록지!$F$12</f>
        <v>14:17.93</v>
      </c>
      <c r="I17" s="143" t="str">
        <f>[46]결승기록지!$C$13</f>
        <v>김주한</v>
      </c>
      <c r="J17" s="144" t="str">
        <f>[46]결승기록지!$E$13</f>
        <v>배문중</v>
      </c>
      <c r="K17" s="145" t="str">
        <f>[46]결승기록지!$F$13</f>
        <v>14:22.69</v>
      </c>
      <c r="L17" s="143" t="str">
        <f>[46]결승기록지!$C$14</f>
        <v>김도연</v>
      </c>
      <c r="M17" s="144" t="str">
        <f>[46]결승기록지!$E$14</f>
        <v>송내중앙중</v>
      </c>
      <c r="N17" s="145" t="str">
        <f>[46]결승기록지!$F$14</f>
        <v>15:53.14</v>
      </c>
      <c r="O17" s="143" t="str">
        <f>[46]결승기록지!$C$15</f>
        <v>함지안</v>
      </c>
      <c r="P17" s="144" t="str">
        <f>[46]결승기록지!$E$15</f>
        <v>송내중앙중</v>
      </c>
      <c r="Q17" s="145" t="str">
        <f>[46]결승기록지!$F$15</f>
        <v>16:01.30</v>
      </c>
      <c r="R17" s="143"/>
      <c r="S17" s="144"/>
      <c r="T17" s="145"/>
      <c r="U17" s="143"/>
      <c r="V17" s="144"/>
      <c r="W17" s="145"/>
      <c r="X17" s="143"/>
      <c r="Y17" s="144"/>
      <c r="Z17" s="145"/>
    </row>
    <row r="18" spans="1:29" s="44" customFormat="1" ht="13.5" customHeight="1">
      <c r="A18" s="109">
        <v>4</v>
      </c>
      <c r="B18" s="142" t="s">
        <v>16</v>
      </c>
      <c r="C18" s="143"/>
      <c r="D18" s="144" t="str">
        <f>[47]결승기록지!$E$11</f>
        <v>석우중</v>
      </c>
      <c r="E18" s="145" t="str">
        <f>[47]결승기록지!$F$11</f>
        <v>44.11</v>
      </c>
      <c r="F18" s="143"/>
      <c r="G18" s="144" t="str">
        <f>[47]결승기록지!$E$12</f>
        <v>문산중</v>
      </c>
      <c r="H18" s="145" t="str">
        <f>[47]결승기록지!$F$12</f>
        <v>45.80</v>
      </c>
      <c r="I18" s="143"/>
      <c r="J18" s="144" t="str">
        <f>[47]결승기록지!$E$13</f>
        <v>울산스포츠과학중</v>
      </c>
      <c r="K18" s="145" t="str">
        <f>[47]결승기록지!$F$13</f>
        <v>45.94</v>
      </c>
      <c r="L18" s="143"/>
      <c r="M18" s="144" t="str">
        <f>[47]결승기록지!$E$14</f>
        <v>전곡중</v>
      </c>
      <c r="N18" s="145" t="str">
        <f>[47]결승기록지!$F$14</f>
        <v>46.62</v>
      </c>
      <c r="O18" s="143"/>
      <c r="P18" s="144" t="str">
        <f>[47]결승기록지!$E$15</f>
        <v>대덕중</v>
      </c>
      <c r="Q18" s="145" t="str">
        <f>[47]결승기록지!$F$15</f>
        <v>47.28</v>
      </c>
      <c r="R18" s="143"/>
      <c r="S18" s="144" t="str">
        <f>[47]결승기록지!$E$16</f>
        <v>밀양중</v>
      </c>
      <c r="T18" s="145" t="str">
        <f>[47]결승기록지!$F$16</f>
        <v>48.08</v>
      </c>
      <c r="U18" s="143"/>
      <c r="V18" s="144"/>
      <c r="W18" s="145"/>
      <c r="X18" s="143"/>
      <c r="Y18" s="144"/>
      <c r="Z18" s="145"/>
    </row>
    <row r="19" spans="1:29" s="44" customFormat="1" ht="13.5" customHeight="1">
      <c r="A19" s="109"/>
      <c r="B19" s="137"/>
      <c r="C19" s="155" t="str">
        <f>[47]결승기록지!$C$11</f>
        <v>김도혁 차민오 이승민 손호영</v>
      </c>
      <c r="D19" s="156"/>
      <c r="E19" s="157"/>
      <c r="F19" s="158" t="str">
        <f>[47]결승기록지!$C$12</f>
        <v xml:space="preserve">이준혁 안동환 김진 박성호 </v>
      </c>
      <c r="G19" s="159"/>
      <c r="H19" s="160"/>
      <c r="I19" s="158" t="str">
        <f>[47]결승기록지!$C$13</f>
        <v xml:space="preserve">류동원 김범선 허란 김환 </v>
      </c>
      <c r="J19" s="159"/>
      <c r="K19" s="160"/>
      <c r="L19" s="158" t="str">
        <f>[47]결승기록지!$C$14</f>
        <v>이대건 정병하 강선웅 정병준</v>
      </c>
      <c r="M19" s="159"/>
      <c r="N19" s="160"/>
      <c r="O19" s="158" t="str">
        <f>[47]결승기록지!$C$15</f>
        <v xml:space="preserve">박호수 이해인 이정호 문준서 </v>
      </c>
      <c r="P19" s="159"/>
      <c r="Q19" s="160"/>
      <c r="R19" s="158" t="str">
        <f>[47]결승기록지!$C$16</f>
        <v xml:space="preserve">김도훈 이진윤 박철우 곽동민 </v>
      </c>
      <c r="S19" s="159"/>
      <c r="T19" s="160"/>
      <c r="U19" s="158"/>
      <c r="V19" s="159"/>
      <c r="W19" s="160"/>
      <c r="X19" s="158"/>
      <c r="Y19" s="159"/>
      <c r="Z19" s="160"/>
    </row>
    <row r="20" spans="1:29" s="44" customFormat="1" ht="13.5" customHeight="1">
      <c r="A20" s="109">
        <v>5</v>
      </c>
      <c r="B20" s="142" t="s">
        <v>50</v>
      </c>
      <c r="C20" s="143"/>
      <c r="D20" s="144" t="str">
        <f>[48]결승기록지!$E$11</f>
        <v>인천남중</v>
      </c>
      <c r="E20" s="145" t="str">
        <f>[48]결승기록지!$F$11</f>
        <v>3:39.23</v>
      </c>
      <c r="F20" s="143"/>
      <c r="G20" s="144" t="str">
        <f>[48]결승기록지!$E$12</f>
        <v>대덕중</v>
      </c>
      <c r="H20" s="145" t="str">
        <f>[48]결승기록지!$F$12</f>
        <v>3:39.54</v>
      </c>
      <c r="I20" s="143"/>
      <c r="J20" s="144" t="str">
        <f>[48]결승기록지!$E$13</f>
        <v>덕정중</v>
      </c>
      <c r="K20" s="145" t="str">
        <f>[48]결승기록지!$F$13</f>
        <v>3:49.44</v>
      </c>
      <c r="L20" s="143"/>
      <c r="M20" s="144" t="str">
        <f>[48]결승기록지!$E$14</f>
        <v>성보중</v>
      </c>
      <c r="N20" s="145" t="str">
        <f>[48]결승기록지!$F$14</f>
        <v>3:53.35</v>
      </c>
      <c r="O20" s="143"/>
      <c r="P20" s="144" t="str">
        <f>[48]결승기록지!$E$15</f>
        <v>밀양중</v>
      </c>
      <c r="Q20" s="145" t="str">
        <f>[48]결승기록지!$F$15</f>
        <v>3:56.67</v>
      </c>
      <c r="R20" s="143"/>
      <c r="S20" s="144" t="str">
        <f>[48]결승기록지!$E$16</f>
        <v>대청중</v>
      </c>
      <c r="T20" s="145" t="str">
        <f>[48]결승기록지!$F$16</f>
        <v>4:24.00</v>
      </c>
      <c r="U20" s="143"/>
      <c r="V20" s="144"/>
      <c r="W20" s="145"/>
      <c r="X20" s="143"/>
      <c r="Y20" s="144"/>
      <c r="Z20" s="145"/>
    </row>
    <row r="21" spans="1:29" s="44" customFormat="1" ht="13.5" customHeight="1">
      <c r="A21" s="109"/>
      <c r="B21" s="137"/>
      <c r="C21" s="158" t="str">
        <f>[48]결승기록지!$C$11</f>
        <v>김유진 이영민 오예준 김단우</v>
      </c>
      <c r="D21" s="159"/>
      <c r="E21" s="160"/>
      <c r="F21" s="158" t="str">
        <f>[48]결승기록지!$C$12</f>
        <v>박호수 이해인 이정호 안예강</v>
      </c>
      <c r="G21" s="159"/>
      <c r="H21" s="160"/>
      <c r="I21" s="158" t="str">
        <f>[48]결승기록지!$C$13</f>
        <v>김민기 한재윤 이동건 안제민</v>
      </c>
      <c r="J21" s="159"/>
      <c r="K21" s="160"/>
      <c r="L21" s="158" t="str">
        <f>[48]결승기록지!$C$14</f>
        <v xml:space="preserve">박현준 이영범 홍지민 한지상 </v>
      </c>
      <c r="M21" s="159"/>
      <c r="N21" s="160"/>
      <c r="O21" s="158" t="str">
        <f>[48]결승기록지!$C$15</f>
        <v>이진윤 김도훈 박철우 곽동민</v>
      </c>
      <c r="P21" s="159"/>
      <c r="Q21" s="160"/>
      <c r="R21" s="158" t="str">
        <f>[48]결승기록지!$C$16</f>
        <v>김태현 정준교 안성준 김민우</v>
      </c>
      <c r="S21" s="159"/>
      <c r="T21" s="160"/>
      <c r="U21" s="158"/>
      <c r="V21" s="159"/>
      <c r="W21" s="160"/>
      <c r="X21" s="158"/>
      <c r="Y21" s="159"/>
      <c r="Z21" s="160"/>
    </row>
    <row r="22" spans="1:29" s="44" customFormat="1" ht="13.5" customHeight="1">
      <c r="A22" s="161">
        <v>1</v>
      </c>
      <c r="B22" s="146" t="s">
        <v>25</v>
      </c>
      <c r="C22" s="150" t="str">
        <f>[49]높이!$C$11</f>
        <v>이현민</v>
      </c>
      <c r="D22" s="151" t="str">
        <f>[49]높이!$E$11</f>
        <v>신주중</v>
      </c>
      <c r="E22" s="152" t="str">
        <f>[49]높이!$F$11</f>
        <v>1.93</v>
      </c>
      <c r="F22" s="150" t="str">
        <f>[49]높이!$C$12</f>
        <v>김현식</v>
      </c>
      <c r="G22" s="151" t="str">
        <f>[49]높이!$E$12</f>
        <v>보은중</v>
      </c>
      <c r="H22" s="152" t="str">
        <f>[49]높이!$F$12</f>
        <v>1.90</v>
      </c>
      <c r="I22" s="150" t="str">
        <f>[49]높이!$C$13</f>
        <v>이찬</v>
      </c>
      <c r="J22" s="151" t="str">
        <f>[49]높이!$E$13</f>
        <v>논산중</v>
      </c>
      <c r="K22" s="152" t="str">
        <f>[49]높이!$F$13</f>
        <v>1.78</v>
      </c>
      <c r="L22" s="150" t="str">
        <f>[49]높이!$C$14</f>
        <v>오명근</v>
      </c>
      <c r="M22" s="151" t="str">
        <f>[49]높이!$E$14</f>
        <v>삼성중</v>
      </c>
      <c r="N22" s="152" t="str">
        <f>[49]높이!$F$14</f>
        <v>1.70</v>
      </c>
      <c r="O22" s="150" t="str">
        <f>[49]높이!$C$15</f>
        <v>류동원</v>
      </c>
      <c r="P22" s="151" t="str">
        <f>[49]높이!$E$15</f>
        <v>울산스포츠과학중</v>
      </c>
      <c r="Q22" s="152" t="str">
        <f>[49]높이!$F$15</f>
        <v>1.70</v>
      </c>
      <c r="R22" s="150"/>
      <c r="S22" s="151"/>
      <c r="T22" s="152"/>
      <c r="U22" s="150" t="s">
        <v>78</v>
      </c>
      <c r="V22" s="151"/>
      <c r="W22" s="162"/>
      <c r="X22" s="150"/>
      <c r="Y22" s="151"/>
      <c r="Z22" s="163"/>
      <c r="AA22" s="164"/>
      <c r="AB22" s="164"/>
      <c r="AC22" s="164"/>
    </row>
    <row r="23" spans="1:29" s="44" customFormat="1" ht="13.5" customHeight="1">
      <c r="A23" s="52"/>
      <c r="B23" s="146" t="s">
        <v>51</v>
      </c>
      <c r="C23" s="165" t="s">
        <v>68</v>
      </c>
      <c r="D23" s="166" t="s">
        <v>68</v>
      </c>
      <c r="E23" s="167" t="s">
        <v>68</v>
      </c>
      <c r="F23" s="165" t="s">
        <v>68</v>
      </c>
      <c r="G23" s="166" t="s">
        <v>68</v>
      </c>
      <c r="H23" s="167" t="s">
        <v>68</v>
      </c>
      <c r="I23" s="168"/>
      <c r="J23" s="169"/>
      <c r="K23" s="170"/>
      <c r="L23" s="168"/>
      <c r="M23" s="169"/>
      <c r="N23" s="170"/>
      <c r="O23" s="168"/>
      <c r="P23" s="169"/>
      <c r="Q23" s="170"/>
      <c r="R23" s="168"/>
      <c r="S23" s="169"/>
      <c r="T23" s="170"/>
      <c r="U23" s="168"/>
      <c r="V23" s="169"/>
      <c r="W23" s="171"/>
      <c r="X23" s="168"/>
      <c r="Y23" s="169"/>
      <c r="Z23" s="171"/>
      <c r="AA23" s="164"/>
      <c r="AB23" s="164"/>
      <c r="AC23" s="164"/>
    </row>
    <row r="24" spans="1:29" s="44" customFormat="1" ht="13.5" customHeight="1">
      <c r="A24" s="109">
        <v>1</v>
      </c>
      <c r="B24" s="142" t="s">
        <v>17</v>
      </c>
      <c r="C24" s="172" t="str">
        <f>[49]멀리!$C$11</f>
        <v>백재현</v>
      </c>
      <c r="D24" s="173" t="str">
        <f>[49]멀리!$E$11</f>
        <v>동명중</v>
      </c>
      <c r="E24" s="174" t="str">
        <f>[49]멀리!$F$11</f>
        <v>6.22</v>
      </c>
      <c r="F24" s="172" t="str">
        <f>[49]멀리!$C$12</f>
        <v>김민석</v>
      </c>
      <c r="G24" s="173" t="str">
        <f>[49]멀리!$E$12</f>
        <v>서생중</v>
      </c>
      <c r="H24" s="174" t="str">
        <f>[49]멀리!$F$12</f>
        <v>5.98</v>
      </c>
      <c r="I24" s="172" t="str">
        <f>[49]멀리!$C$13</f>
        <v>김건우</v>
      </c>
      <c r="J24" s="173" t="str">
        <f>[49]멀리!$E$13</f>
        <v>전북체육중</v>
      </c>
      <c r="K24" s="174" t="str">
        <f>[49]멀리!$F$13</f>
        <v>5.95</v>
      </c>
      <c r="L24" s="172" t="str">
        <f>[49]멀리!$C$14</f>
        <v>박현욱</v>
      </c>
      <c r="M24" s="173" t="str">
        <f>[49]멀리!$E$14</f>
        <v>위미중</v>
      </c>
      <c r="N24" s="174" t="str">
        <f>[49]멀리!$F$14</f>
        <v>5.94</v>
      </c>
      <c r="O24" s="172" t="str">
        <f>[49]멀리!$C$15</f>
        <v>김선구</v>
      </c>
      <c r="P24" s="173" t="str">
        <f>[49]멀리!$E$15</f>
        <v>대전구봉중</v>
      </c>
      <c r="Q24" s="174" t="str">
        <f>[49]멀리!$F$15</f>
        <v>5.93</v>
      </c>
      <c r="R24" s="172" t="str">
        <f>[49]멀리!$C$16</f>
        <v>김광섭</v>
      </c>
      <c r="S24" s="173" t="str">
        <f>[49]멀리!$E$16</f>
        <v>논산중</v>
      </c>
      <c r="T24" s="174" t="str">
        <f>[49]멀리!$F$16</f>
        <v>5.76</v>
      </c>
      <c r="U24" s="172" t="str">
        <f>[49]멀리!$C$17</f>
        <v>유선호</v>
      </c>
      <c r="V24" s="173" t="str">
        <f>[49]멀리!$E$17</f>
        <v>충주중</v>
      </c>
      <c r="W24" s="174" t="str">
        <f>[49]멀리!$F$17</f>
        <v>5.63</v>
      </c>
      <c r="X24" s="172" t="str">
        <f>[49]멀리!$C$18</f>
        <v>이성윤</v>
      </c>
      <c r="Y24" s="173" t="str">
        <f>[49]멀리!$E$18</f>
        <v>동명중</v>
      </c>
      <c r="Z24" s="175" t="str">
        <f>[49]멀리!$F$18</f>
        <v>5.45</v>
      </c>
    </row>
    <row r="25" spans="1:29" s="44" customFormat="1" ht="13.5" customHeight="1">
      <c r="A25" s="109"/>
      <c r="B25" s="137" t="s">
        <v>5</v>
      </c>
      <c r="C25" s="176"/>
      <c r="D25" s="177" t="str">
        <f>[49]멀리!$G$11</f>
        <v>1.1</v>
      </c>
      <c r="E25" s="178"/>
      <c r="F25" s="176"/>
      <c r="G25" s="177" t="str">
        <f>[49]멀리!$G$12</f>
        <v>0.7</v>
      </c>
      <c r="H25" s="178"/>
      <c r="I25" s="176"/>
      <c r="J25" s="177" t="str">
        <f>[49]멀리!$G$13</f>
        <v>0.5</v>
      </c>
      <c r="K25" s="178"/>
      <c r="L25" s="176"/>
      <c r="M25" s="177" t="str">
        <f>[49]멀리!$G$14</f>
        <v>0.4</v>
      </c>
      <c r="N25" s="178"/>
      <c r="O25" s="176"/>
      <c r="P25" s="177" t="str">
        <f>[49]멀리!$G$15</f>
        <v>0.8</v>
      </c>
      <c r="Q25" s="178"/>
      <c r="R25" s="176"/>
      <c r="S25" s="177" t="str">
        <f>[49]멀리!$G$16</f>
        <v>-0.0</v>
      </c>
      <c r="T25" s="178"/>
      <c r="U25" s="176"/>
      <c r="V25" s="177" t="str">
        <f>[49]멀리!$G$17</f>
        <v>0.4</v>
      </c>
      <c r="W25" s="178"/>
      <c r="X25" s="176"/>
      <c r="Y25" s="177" t="str">
        <f>[49]멀리!$G$18</f>
        <v>0.1</v>
      </c>
      <c r="Z25" s="179"/>
    </row>
    <row r="26" spans="1:29" s="44" customFormat="1" ht="13.5" customHeight="1">
      <c r="A26" s="109">
        <v>5</v>
      </c>
      <c r="B26" s="142" t="s">
        <v>52</v>
      </c>
      <c r="C26" s="143" t="str">
        <f>[49]세단!$C$11</f>
        <v>김은교</v>
      </c>
      <c r="D26" s="144" t="str">
        <f>[49]세단!$E$11</f>
        <v>동방중</v>
      </c>
      <c r="E26" s="145" t="str">
        <f>[49]세단!$F$11</f>
        <v>13.68</v>
      </c>
      <c r="F26" s="143" t="str">
        <f>[49]세단!$C$12</f>
        <v>김건우</v>
      </c>
      <c r="G26" s="144" t="str">
        <f>[49]세단!$E$12</f>
        <v>전북체육중</v>
      </c>
      <c r="H26" s="145" t="str">
        <f>[49]세단!$F$12</f>
        <v>12.35</v>
      </c>
      <c r="I26" s="143" t="str">
        <f>[49]세단!$C$13</f>
        <v>김지민</v>
      </c>
      <c r="J26" s="144" t="str">
        <f>[49]세단!$E$13</f>
        <v>별망중</v>
      </c>
      <c r="K26" s="145" t="str">
        <f>[49]세단!$F$13</f>
        <v>12.16</v>
      </c>
      <c r="L26" s="143" t="str">
        <f>[49]세단!$C$14</f>
        <v>김광섭</v>
      </c>
      <c r="M26" s="144" t="str">
        <f>[49]세단!$E$14</f>
        <v>논산중</v>
      </c>
      <c r="N26" s="145" t="str">
        <f>[49]세단!$F$14</f>
        <v>11.89</v>
      </c>
      <c r="O26" s="143"/>
      <c r="P26" s="144"/>
      <c r="Q26" s="145"/>
      <c r="R26" s="143"/>
      <c r="S26" s="144"/>
      <c r="T26" s="145"/>
      <c r="U26" s="143"/>
      <c r="V26" s="144"/>
      <c r="W26" s="145"/>
      <c r="X26" s="143"/>
      <c r="Y26" s="144"/>
      <c r="Z26" s="145"/>
    </row>
    <row r="27" spans="1:29" s="44" customFormat="1" ht="13.5" customHeight="1">
      <c r="A27" s="109"/>
      <c r="B27" s="137" t="s">
        <v>5</v>
      </c>
      <c r="C27" s="138"/>
      <c r="D27" s="139" t="str">
        <f>[49]세단!$G$11</f>
        <v>0.3</v>
      </c>
      <c r="E27" s="141"/>
      <c r="F27" s="138"/>
      <c r="G27" s="139" t="str">
        <f>[49]세단!$G$12</f>
        <v>0.2</v>
      </c>
      <c r="H27" s="141"/>
      <c r="I27" s="138"/>
      <c r="J27" s="139" t="str">
        <f>[49]세단!$G$13</f>
        <v>0.1</v>
      </c>
      <c r="K27" s="141"/>
      <c r="L27" s="138"/>
      <c r="M27" s="139" t="str">
        <f>[49]세단!$G$14</f>
        <v>0.1</v>
      </c>
      <c r="N27" s="141"/>
      <c r="O27" s="138"/>
      <c r="P27" s="139"/>
      <c r="Q27" s="141"/>
      <c r="R27" s="138"/>
      <c r="S27" s="139"/>
      <c r="T27" s="141"/>
      <c r="U27" s="138"/>
      <c r="V27" s="139"/>
      <c r="W27" s="141"/>
      <c r="X27" s="138"/>
      <c r="Y27" s="139"/>
      <c r="Z27" s="141"/>
    </row>
    <row r="28" spans="1:29" s="44" customFormat="1" ht="13.5" customHeight="1">
      <c r="A28" s="51">
        <v>2</v>
      </c>
      <c r="B28" s="146" t="s">
        <v>27</v>
      </c>
      <c r="C28" s="147" t="str">
        <f>[49]포환!$C$11</f>
        <v>박시훈</v>
      </c>
      <c r="D28" s="148" t="str">
        <f>[49]포환!$E$11</f>
        <v>구미인덕중</v>
      </c>
      <c r="E28" s="149" t="str">
        <f>[49]포환!$F$11</f>
        <v>19.37</v>
      </c>
      <c r="F28" s="147" t="str">
        <f>[49]포환!$C$12</f>
        <v>장영민</v>
      </c>
      <c r="G28" s="148" t="str">
        <f>[49]포환!$E$12</f>
        <v>충주중</v>
      </c>
      <c r="H28" s="149" t="str">
        <f>[49]포환!$F$12</f>
        <v>16.92</v>
      </c>
      <c r="I28" s="147" t="str">
        <f>[49]포환!$C$13</f>
        <v>조은찬</v>
      </c>
      <c r="J28" s="148" t="str">
        <f>[49]포환!$E$13</f>
        <v>동명중</v>
      </c>
      <c r="K28" s="149" t="str">
        <f>[49]포환!$F$13</f>
        <v>15.91</v>
      </c>
      <c r="L28" s="147" t="str">
        <f>[49]포환!$C$14</f>
        <v>소재환</v>
      </c>
      <c r="M28" s="148" t="str">
        <f>[49]포환!$E$14</f>
        <v>안청중</v>
      </c>
      <c r="N28" s="149" t="str">
        <f>[49]포환!$F$14</f>
        <v>15.15</v>
      </c>
      <c r="O28" s="147" t="str">
        <f>[49]포환!$C$15</f>
        <v>정유빈</v>
      </c>
      <c r="P28" s="148" t="str">
        <f>[49]포환!$E$15</f>
        <v>신한중</v>
      </c>
      <c r="Q28" s="149" t="str">
        <f>[49]포환!$F$15</f>
        <v>13.60</v>
      </c>
      <c r="R28" s="147" t="str">
        <f>[49]포환!$C$16</f>
        <v>윤지석</v>
      </c>
      <c r="S28" s="148" t="str">
        <f>[49]포환!$E$16</f>
        <v>조치원중</v>
      </c>
      <c r="T28" s="149" t="str">
        <f>[49]포환!$F$16</f>
        <v>12.58</v>
      </c>
      <c r="U28" s="147" t="str">
        <f>[49]포환!$C$17</f>
        <v>이정호</v>
      </c>
      <c r="V28" s="148" t="str">
        <f>[49]포환!$E$17</f>
        <v>조치원중</v>
      </c>
      <c r="W28" s="149" t="str">
        <f>[49]포환!$F$17</f>
        <v>12.18</v>
      </c>
      <c r="X28" s="147" t="str">
        <f>[49]포환!$C$18</f>
        <v>강승모</v>
      </c>
      <c r="Y28" s="148" t="str">
        <f>[49]포환!$E$18</f>
        <v>대전송촌중</v>
      </c>
      <c r="Z28" s="149" t="str">
        <f>[49]포환!$F$18</f>
        <v>11.96</v>
      </c>
    </row>
    <row r="29" spans="1:29" s="44" customFormat="1" ht="13.5" customHeight="1">
      <c r="A29" s="51">
        <v>2</v>
      </c>
      <c r="B29" s="146" t="s">
        <v>53</v>
      </c>
      <c r="C29" s="147" t="str">
        <f>[49]원반!$C$11</f>
        <v>강동현</v>
      </c>
      <c r="D29" s="148" t="str">
        <f>[49]원반!$E$11</f>
        <v>비아중</v>
      </c>
      <c r="E29" s="149" t="str">
        <f>[49]원반!$F$11</f>
        <v>54.69</v>
      </c>
      <c r="F29" s="147" t="str">
        <f>[49]원반!$C$12</f>
        <v>윤현서</v>
      </c>
      <c r="G29" s="148" t="str">
        <f>[49]원반!$E$12</f>
        <v>논산중</v>
      </c>
      <c r="H29" s="149" t="str">
        <f>[49]원반!$F$12</f>
        <v>53.63</v>
      </c>
      <c r="I29" s="147" t="str">
        <f>[49]원반!$C$13</f>
        <v>박주한</v>
      </c>
      <c r="J29" s="148" t="str">
        <f>[49]원반!$E$13</f>
        <v>울산중</v>
      </c>
      <c r="K29" s="149" t="str">
        <f>[49]원반!$F$13</f>
        <v>51.89</v>
      </c>
      <c r="L29" s="147" t="str">
        <f>[49]원반!$C$14</f>
        <v>임형준</v>
      </c>
      <c r="M29" s="148" t="str">
        <f>[49]원반!$E$14</f>
        <v>점촌중</v>
      </c>
      <c r="N29" s="149" t="str">
        <f>[49]원반!$F$14</f>
        <v>49.52</v>
      </c>
      <c r="O29" s="147" t="str">
        <f>[49]원반!$C$15</f>
        <v>천재경</v>
      </c>
      <c r="P29" s="148" t="str">
        <f>[49]원반!$E$15</f>
        <v>천안오성중</v>
      </c>
      <c r="Q29" s="149" t="str">
        <f>[49]원반!$F$15</f>
        <v>49.44</v>
      </c>
      <c r="R29" s="147" t="str">
        <f>[49]원반!$C$16</f>
        <v>윤기명</v>
      </c>
      <c r="S29" s="148" t="str">
        <f>[49]원반!$E$16</f>
        <v>안청중</v>
      </c>
      <c r="T29" s="149" t="str">
        <f>[49]원반!$F$16</f>
        <v>48.22</v>
      </c>
      <c r="U29" s="147" t="str">
        <f>[49]원반!$C$17</f>
        <v>이태우</v>
      </c>
      <c r="V29" s="148" t="str">
        <f>[49]원반!$E$17</f>
        <v>전북체육중</v>
      </c>
      <c r="W29" s="149" t="str">
        <f>[49]원반!$F$17</f>
        <v>45.92</v>
      </c>
      <c r="X29" s="147" t="str">
        <f>[49]원반!$C$18</f>
        <v>전한별</v>
      </c>
      <c r="Y29" s="148" t="str">
        <f>[49]원반!$E$18</f>
        <v>충주중</v>
      </c>
      <c r="Z29" s="149" t="str">
        <f>[49]원반!$F$18</f>
        <v>42.36</v>
      </c>
    </row>
    <row r="30" spans="1:29" s="44" customFormat="1" ht="13.5" customHeight="1">
      <c r="A30" s="51">
        <v>3</v>
      </c>
      <c r="B30" s="146" t="s">
        <v>55</v>
      </c>
      <c r="C30" s="147" t="str">
        <f>[49]투창!$C$11</f>
        <v>김재훈</v>
      </c>
      <c r="D30" s="148" t="str">
        <f>[49]투창!$E$11</f>
        <v>비아중</v>
      </c>
      <c r="E30" s="149" t="str">
        <f>[49]투창!$F$11</f>
        <v>62.85</v>
      </c>
      <c r="F30" s="147" t="str">
        <f>[49]투창!$C$12</f>
        <v>엄재민</v>
      </c>
      <c r="G30" s="148" t="str">
        <f>[49]투창!$E$12</f>
        <v>당하중</v>
      </c>
      <c r="H30" s="149" t="str">
        <f>[49]투창!$F$12</f>
        <v>57.46</v>
      </c>
      <c r="I30" s="147" t="str">
        <f>[49]투창!$C$13</f>
        <v>허규만</v>
      </c>
      <c r="J30" s="148" t="str">
        <f>[49]투창!$E$13</f>
        <v>천안오성중</v>
      </c>
      <c r="K30" s="149" t="str">
        <f>[49]투창!$F$13</f>
        <v>55.62</v>
      </c>
      <c r="L30" s="147" t="str">
        <f>[49]투창!$C$14</f>
        <v>윤지석</v>
      </c>
      <c r="M30" s="148" t="str">
        <f>[49]투창!$E$14</f>
        <v>조치원중</v>
      </c>
      <c r="N30" s="149" t="str">
        <f>[49]투창!$F$14</f>
        <v>54.75</v>
      </c>
      <c r="O30" s="147" t="str">
        <f>[49]투창!$C$15</f>
        <v>오준석</v>
      </c>
      <c r="P30" s="148" t="str">
        <f>[49]투창!$E$15</f>
        <v>조치원중</v>
      </c>
      <c r="Q30" s="149" t="str">
        <f>[49]투창!$F$15</f>
        <v>54.26</v>
      </c>
      <c r="R30" s="147" t="str">
        <f>[49]투창!$C$16</f>
        <v>김종민</v>
      </c>
      <c r="S30" s="148" t="str">
        <f>[49]투창!$E$16</f>
        <v>천안오성중</v>
      </c>
      <c r="T30" s="149" t="str">
        <f>[49]투창!$F$16</f>
        <v>54.24</v>
      </c>
      <c r="U30" s="147" t="str">
        <f>[49]투창!$C$17</f>
        <v>박태형</v>
      </c>
      <c r="V30" s="148" t="str">
        <f>[49]투창!$E$17</f>
        <v>대전대신중</v>
      </c>
      <c r="W30" s="149" t="str">
        <f>[49]투창!$F$17</f>
        <v>52.48</v>
      </c>
      <c r="X30" s="147" t="str">
        <f>[49]투창!$C$18</f>
        <v>강재영</v>
      </c>
      <c r="Y30" s="148" t="str">
        <f>[49]투창!$E$18</f>
        <v>위미중</v>
      </c>
      <c r="Z30" s="149" t="str">
        <f>[49]투창!$F$18</f>
        <v>47.93</v>
      </c>
    </row>
    <row r="31" spans="1:29" s="44" customFormat="1" ht="13.5" customHeight="1">
      <c r="A31" s="51">
        <v>2</v>
      </c>
      <c r="B31" s="146" t="s">
        <v>79</v>
      </c>
      <c r="C31" s="147" t="str">
        <f>'[49]5종경기'!$C$11</f>
        <v>김승찬</v>
      </c>
      <c r="D31" s="148" t="str">
        <f>'[49]5종경기'!$E$11</f>
        <v>대전체육중</v>
      </c>
      <c r="E31" s="149" t="str">
        <f>'[49]5종경기'!$F$11</f>
        <v>3,336점</v>
      </c>
      <c r="F31" s="147" t="str">
        <f>'[49]5종경기'!$C$12</f>
        <v>김현태</v>
      </c>
      <c r="G31" s="148" t="str">
        <f>'[49]5종경기'!$E$12</f>
        <v>서생중</v>
      </c>
      <c r="H31" s="149" t="str">
        <f>'[49]5종경기'!$F$12</f>
        <v>2,710점</v>
      </c>
      <c r="I31" s="147" t="str">
        <f>'[49]5종경기'!$C$13</f>
        <v>노준명</v>
      </c>
      <c r="J31" s="148" t="str">
        <f>'[49]5종경기'!$E$13</f>
        <v>대전구봉중</v>
      </c>
      <c r="K31" s="149" t="str">
        <f>'[49]5종경기'!$F$13</f>
        <v>2,667점</v>
      </c>
      <c r="L31" s="147" t="str">
        <f>'[49]5종경기'!$C$14</f>
        <v>조찬호</v>
      </c>
      <c r="M31" s="148" t="str">
        <f>'[49]5종경기'!$E$14</f>
        <v>울산중</v>
      </c>
      <c r="N31" s="149" t="str">
        <f>'[49]5종경기'!$F$14</f>
        <v>2,337점</v>
      </c>
      <c r="O31" s="147" t="str">
        <f>'[49]5종경기'!$C$15</f>
        <v>변성환</v>
      </c>
      <c r="P31" s="148" t="str">
        <f>'[49]5종경기'!$E$15</f>
        <v>삼성중</v>
      </c>
      <c r="Q31" s="149" t="str">
        <f>'[49]5종경기'!$F$15</f>
        <v>2,188점</v>
      </c>
      <c r="R31" s="147" t="str">
        <f>'[49]5종경기'!$C$16</f>
        <v>김승훈</v>
      </c>
      <c r="S31" s="148" t="str">
        <f>'[49]5종경기'!$E$16</f>
        <v>삼성중</v>
      </c>
      <c r="T31" s="149" t="str">
        <f>'[49]5종경기'!$F$16</f>
        <v>2,119점</v>
      </c>
      <c r="U31" s="147" t="str">
        <f>'[49]5종경기'!$C$17</f>
        <v>양유빈</v>
      </c>
      <c r="V31" s="148" t="str">
        <f>'[49]5종경기'!$E$17</f>
        <v>대전송촌중</v>
      </c>
      <c r="W31" s="149" t="str">
        <f>'[49]5종경기'!$F$17</f>
        <v>2,019점</v>
      </c>
      <c r="X31" s="147" t="str">
        <f>'[49]5종경기'!$C$18</f>
        <v>이수호</v>
      </c>
      <c r="Y31" s="148" t="str">
        <f>'[49]5종경기'!$E$18</f>
        <v>대전송촌중</v>
      </c>
      <c r="Z31" s="149" t="str">
        <f>'[49]5종경기'!$F$18</f>
        <v>1,928점</v>
      </c>
    </row>
    <row r="32" spans="1:29" s="44" customFormat="1" ht="13.5" customHeight="1">
      <c r="A32" s="5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s="9" customFormat="1" ht="14.25" customHeight="1">
      <c r="A33" s="54"/>
      <c r="B33" s="11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4"/>
    </row>
    <row r="35" spans="1:26">
      <c r="A35" s="54"/>
    </row>
  </sheetData>
  <mergeCells count="26"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95F2-6F8A-420E-B009-9AA086E0A906}">
  <dimension ref="A1:AH35"/>
  <sheetViews>
    <sheetView showGridLines="0" view="pageBreakPreview" zoomScale="130" zoomScaleSheetLayoutView="13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32" max="32" width="6.77734375" customWidth="1"/>
    <col min="33" max="34" width="8.88671875" hidden="1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24" t="s">
        <v>65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49" t="s">
        <v>19</v>
      </c>
      <c r="V2" s="49"/>
      <c r="W2" s="49"/>
      <c r="X2" s="49"/>
      <c r="Y2" s="49"/>
      <c r="Z2" s="49"/>
    </row>
    <row r="3" spans="1:26" s="9" customFormat="1" ht="14.25" thickTop="1">
      <c r="A3" s="53"/>
      <c r="B3" s="126" t="s">
        <v>80</v>
      </c>
      <c r="C3" s="126"/>
      <c r="D3" s="10"/>
      <c r="E3" s="10"/>
      <c r="F3" s="108" t="s">
        <v>66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2"/>
      <c r="B5" s="127" t="s">
        <v>6</v>
      </c>
      <c r="C5" s="180"/>
      <c r="D5" s="181" t="s">
        <v>7</v>
      </c>
      <c r="E5" s="182"/>
      <c r="F5" s="180"/>
      <c r="G5" s="181" t="s">
        <v>10</v>
      </c>
      <c r="H5" s="182"/>
      <c r="I5" s="180"/>
      <c r="J5" s="181" t="s">
        <v>0</v>
      </c>
      <c r="K5" s="182"/>
      <c r="L5" s="180"/>
      <c r="M5" s="181" t="s">
        <v>12</v>
      </c>
      <c r="N5" s="182"/>
      <c r="O5" s="180"/>
      <c r="P5" s="181" t="s">
        <v>1</v>
      </c>
      <c r="Q5" s="182"/>
      <c r="R5" s="180"/>
      <c r="S5" s="181" t="s">
        <v>2</v>
      </c>
      <c r="T5" s="182"/>
      <c r="U5" s="180"/>
      <c r="V5" s="181" t="s">
        <v>13</v>
      </c>
      <c r="W5" s="182"/>
      <c r="X5" s="180"/>
      <c r="Y5" s="181" t="s">
        <v>8</v>
      </c>
      <c r="Z5" s="182"/>
    </row>
    <row r="6" spans="1:26" ht="14.25" thickBot="1">
      <c r="A6" s="51"/>
      <c r="B6" s="6" t="s">
        <v>20</v>
      </c>
      <c r="C6" s="183" t="s">
        <v>3</v>
      </c>
      <c r="D6" s="183" t="s">
        <v>9</v>
      </c>
      <c r="E6" s="183" t="s">
        <v>4</v>
      </c>
      <c r="F6" s="183" t="s">
        <v>3</v>
      </c>
      <c r="G6" s="183" t="s">
        <v>9</v>
      </c>
      <c r="H6" s="183" t="s">
        <v>4</v>
      </c>
      <c r="I6" s="183" t="s">
        <v>3</v>
      </c>
      <c r="J6" s="183" t="s">
        <v>9</v>
      </c>
      <c r="K6" s="183" t="s">
        <v>4</v>
      </c>
      <c r="L6" s="183" t="s">
        <v>3</v>
      </c>
      <c r="M6" s="183" t="s">
        <v>9</v>
      </c>
      <c r="N6" s="183" t="s">
        <v>4</v>
      </c>
      <c r="O6" s="183" t="s">
        <v>3</v>
      </c>
      <c r="P6" s="183" t="s">
        <v>9</v>
      </c>
      <c r="Q6" s="183" t="s">
        <v>4</v>
      </c>
      <c r="R6" s="183" t="s">
        <v>3</v>
      </c>
      <c r="S6" s="183" t="s">
        <v>9</v>
      </c>
      <c r="T6" s="183" t="s">
        <v>4</v>
      </c>
      <c r="U6" s="183" t="s">
        <v>3</v>
      </c>
      <c r="V6" s="183" t="s">
        <v>9</v>
      </c>
      <c r="W6" s="183" t="s">
        <v>4</v>
      </c>
      <c r="X6" s="183" t="s">
        <v>3</v>
      </c>
      <c r="Y6" s="183" t="s">
        <v>9</v>
      </c>
      <c r="Z6" s="183" t="s">
        <v>4</v>
      </c>
    </row>
    <row r="7" spans="1:26" s="44" customFormat="1" ht="13.5" customHeight="1" thickTop="1">
      <c r="A7" s="109">
        <v>1</v>
      </c>
      <c r="B7" s="184" t="s">
        <v>14</v>
      </c>
      <c r="C7" s="185" t="str">
        <f>[50]결승기록지!$C$11</f>
        <v>황세정</v>
      </c>
      <c r="D7" s="186" t="str">
        <f>[50]결승기록지!$E$11</f>
        <v>철산중</v>
      </c>
      <c r="E7" s="187" t="str">
        <f>[50]결승기록지!$F$11</f>
        <v>12.80</v>
      </c>
      <c r="F7" s="185" t="str">
        <f>[50]결승기록지!$C$12</f>
        <v>진수인</v>
      </c>
      <c r="G7" s="186" t="str">
        <f>[50]결승기록지!$E$12</f>
        <v>동부중</v>
      </c>
      <c r="H7" s="187" t="str">
        <f>[50]결승기록지!$F$12</f>
        <v>13.16</v>
      </c>
      <c r="I7" s="185" t="str">
        <f>[50]결승기록지!$C$13</f>
        <v>박은서</v>
      </c>
      <c r="J7" s="186" t="str">
        <f>[50]결승기록지!$E$13</f>
        <v>용인중</v>
      </c>
      <c r="K7" s="187" t="str">
        <f>[50]결승기록지!$F$13</f>
        <v>13.30</v>
      </c>
      <c r="L7" s="185" t="str">
        <f>[50]결승기록지!$C$14</f>
        <v>김예진</v>
      </c>
      <c r="M7" s="186" t="str">
        <f>[50]결승기록지!$E$14</f>
        <v>송운중</v>
      </c>
      <c r="N7" s="187" t="str">
        <f>[50]결승기록지!$F$14</f>
        <v>13.40</v>
      </c>
      <c r="O7" s="185" t="str">
        <f>[50]결승기록지!$C$15</f>
        <v>김민서</v>
      </c>
      <c r="P7" s="186" t="str">
        <f>[50]결승기록지!$E$15</f>
        <v>철산중</v>
      </c>
      <c r="Q7" s="187" t="str">
        <f>[50]결승기록지!$F$15</f>
        <v>13.40</v>
      </c>
      <c r="R7" s="185" t="str">
        <f>[50]결승기록지!$C$16</f>
        <v>강민경</v>
      </c>
      <c r="S7" s="186" t="str">
        <f>[50]결승기록지!$E$16</f>
        <v>주례여자중</v>
      </c>
      <c r="T7" s="187" t="str">
        <f>[50]결승기록지!$F$16</f>
        <v>13.45</v>
      </c>
      <c r="U7" s="185" t="str">
        <f>[50]결승기록지!$C$17</f>
        <v>신규리</v>
      </c>
      <c r="V7" s="186" t="str">
        <f>[50]결승기록지!$E$17</f>
        <v>인화여자중</v>
      </c>
      <c r="W7" s="187" t="str">
        <f>[50]결승기록지!$F$17</f>
        <v>13.64</v>
      </c>
      <c r="X7" s="185"/>
      <c r="Y7" s="186"/>
      <c r="Z7" s="187"/>
    </row>
    <row r="8" spans="1:26" s="44" customFormat="1" ht="13.5" customHeight="1">
      <c r="A8" s="109"/>
      <c r="B8" s="188" t="s">
        <v>5</v>
      </c>
      <c r="C8" s="189"/>
      <c r="D8" s="190" t="str">
        <f>[50]결승기록지!$G$8</f>
        <v>-0.6</v>
      </c>
      <c r="E8" s="191"/>
      <c r="F8" s="191"/>
      <c r="G8" s="191"/>
      <c r="H8" s="192"/>
      <c r="I8" s="191"/>
      <c r="J8" s="191"/>
      <c r="K8" s="191"/>
      <c r="L8" s="191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4"/>
    </row>
    <row r="9" spans="1:26" s="44" customFormat="1" ht="13.5" customHeight="1">
      <c r="A9" s="109">
        <v>2</v>
      </c>
      <c r="B9" s="195" t="s">
        <v>23</v>
      </c>
      <c r="C9" s="196" t="str">
        <f>[51]결승기록지!$C$11</f>
        <v>오소희</v>
      </c>
      <c r="D9" s="197" t="str">
        <f>[51]결승기록지!$E$11</f>
        <v>인화여자중</v>
      </c>
      <c r="E9" s="198" t="str">
        <f>[51]결승기록지!$F$11</f>
        <v>25.69</v>
      </c>
      <c r="F9" s="196" t="str">
        <f>[51]결승기록지!$C$12</f>
        <v>황세정</v>
      </c>
      <c r="G9" s="197" t="str">
        <f>[51]결승기록지!$E$12</f>
        <v>철산중</v>
      </c>
      <c r="H9" s="198" t="str">
        <f>[51]결승기록지!$F$12</f>
        <v>26.64</v>
      </c>
      <c r="I9" s="196" t="str">
        <f>[51]결승기록지!$C$13</f>
        <v>윤예은</v>
      </c>
      <c r="J9" s="197" t="str">
        <f>[51]결승기록지!$E$13</f>
        <v>경기경안중</v>
      </c>
      <c r="K9" s="198" t="str">
        <f>[51]결승기록지!$F$13</f>
        <v>26.83</v>
      </c>
      <c r="L9" s="196" t="str">
        <f>[51]결승기록지!$C$14</f>
        <v>이민경</v>
      </c>
      <c r="M9" s="197" t="str">
        <f>[51]결승기록지!$E$14</f>
        <v>송운중</v>
      </c>
      <c r="N9" s="198" t="str">
        <f>[51]결승기록지!$F$14</f>
        <v>27.00</v>
      </c>
      <c r="O9" s="196" t="str">
        <f>[51]결승기록지!$C$15</f>
        <v>여슬아</v>
      </c>
      <c r="P9" s="197" t="str">
        <f>[51]결승기록지!$E$15</f>
        <v>송운중</v>
      </c>
      <c r="Q9" s="198" t="str">
        <f>[51]결승기록지!$F$15</f>
        <v>27.17</v>
      </c>
      <c r="R9" s="196" t="str">
        <f>[51]결승기록지!$C$16</f>
        <v>강민경</v>
      </c>
      <c r="S9" s="197" t="str">
        <f>[51]결승기록지!$E$16</f>
        <v>주례여자중</v>
      </c>
      <c r="T9" s="198" t="str">
        <f>[51]결승기록지!$F$16</f>
        <v>27.17</v>
      </c>
      <c r="U9" s="196" t="str">
        <f>[51]결승기록지!$C$17</f>
        <v>이채원</v>
      </c>
      <c r="V9" s="197" t="str">
        <f>[51]결승기록지!$E$17</f>
        <v>월촌중</v>
      </c>
      <c r="W9" s="198" t="str">
        <f>[51]결승기록지!$F$17</f>
        <v>27.18</v>
      </c>
      <c r="X9" s="196" t="str">
        <f>[51]결승기록지!$C$18</f>
        <v>오새아</v>
      </c>
      <c r="Y9" s="197" t="str">
        <f>[51]결승기록지!$E$18</f>
        <v>성보중</v>
      </c>
      <c r="Z9" s="198" t="str">
        <f>[51]결승기록지!$F$18</f>
        <v>27.42</v>
      </c>
    </row>
    <row r="10" spans="1:26" s="44" customFormat="1" ht="13.5" customHeight="1">
      <c r="A10" s="109"/>
      <c r="B10" s="188" t="s">
        <v>5</v>
      </c>
      <c r="C10" s="199"/>
      <c r="D10" s="200" t="str">
        <f>[51]결승기록지!$G$8</f>
        <v>1.7</v>
      </c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4"/>
    </row>
    <row r="11" spans="1:26" s="44" customFormat="1" ht="13.5" customHeight="1">
      <c r="A11" s="51">
        <v>3</v>
      </c>
      <c r="B11" s="201" t="s">
        <v>11</v>
      </c>
      <c r="C11" s="202" t="str">
        <f>[52]결승기록지!$C$11</f>
        <v>이민경</v>
      </c>
      <c r="D11" s="203" t="str">
        <f>[52]결승기록지!$E$11</f>
        <v>송운중</v>
      </c>
      <c r="E11" s="204" t="str">
        <f>[52]결승기록지!$F$11</f>
        <v>1:00.18</v>
      </c>
      <c r="F11" s="202" t="str">
        <f>[52]결승기록지!$C$12</f>
        <v>노한결</v>
      </c>
      <c r="G11" s="203" t="str">
        <f>[52]결승기록지!$E$12</f>
        <v>와동중</v>
      </c>
      <c r="H11" s="204" t="str">
        <f>[52]결승기록지!$F$12</f>
        <v>1:00.91</v>
      </c>
      <c r="I11" s="202" t="str">
        <f>[52]결승기록지!$C$13</f>
        <v>이소희</v>
      </c>
      <c r="J11" s="203" t="str">
        <f>[52]결승기록지!$E$13</f>
        <v>다산중</v>
      </c>
      <c r="K11" s="204" t="str">
        <f>[52]결승기록지!$F$13</f>
        <v>1:01.64</v>
      </c>
      <c r="L11" s="202" t="str">
        <f>[52]결승기록지!$C$14</f>
        <v>윤예은</v>
      </c>
      <c r="M11" s="203" t="str">
        <f>[52]결승기록지!$E$14</f>
        <v>경기경안중</v>
      </c>
      <c r="N11" s="204" t="str">
        <f>[52]결승기록지!$F$14</f>
        <v>1:02.30</v>
      </c>
      <c r="O11" s="202" t="str">
        <f>[52]결승기록지!$C$15</f>
        <v>진민희</v>
      </c>
      <c r="P11" s="203" t="str">
        <f>[52]결승기록지!$E$15</f>
        <v>경수중</v>
      </c>
      <c r="Q11" s="204" t="str">
        <f>[52]결승기록지!$F$15</f>
        <v>1:04.85</v>
      </c>
      <c r="R11" s="202" t="str">
        <f>[52]결승기록지!$C$16</f>
        <v>박다혜</v>
      </c>
      <c r="S11" s="203" t="str">
        <f>[52]결승기록지!$E$16</f>
        <v>충북영동중</v>
      </c>
      <c r="T11" s="204" t="str">
        <f>[52]결승기록지!$F$16</f>
        <v>1:06.98</v>
      </c>
      <c r="U11" s="202"/>
      <c r="V11" s="203"/>
      <c r="W11" s="204"/>
      <c r="X11" s="202"/>
      <c r="Y11" s="203"/>
      <c r="Z11" s="204"/>
    </row>
    <row r="12" spans="1:26" s="44" customFormat="1" ht="13.5" customHeight="1">
      <c r="A12" s="51">
        <v>4</v>
      </c>
      <c r="B12" s="201" t="s">
        <v>18</v>
      </c>
      <c r="C12" s="202" t="str">
        <f>[53]결승기록지!$C$11</f>
        <v>김민정</v>
      </c>
      <c r="D12" s="203" t="str">
        <f>[53]결승기록지!$E$11</f>
        <v>천안오성중</v>
      </c>
      <c r="E12" s="204" t="str">
        <f>[53]결승기록지!$F$11</f>
        <v>2:21.99</v>
      </c>
      <c r="F12" s="202" t="str">
        <f>[53]결승기록지!$C$12</f>
        <v>신지연</v>
      </c>
      <c r="G12" s="203" t="str">
        <f>[53]결승기록지!$E$12</f>
        <v>김천한일여자중</v>
      </c>
      <c r="H12" s="204" t="str">
        <f>[53]결승기록지!$F$12</f>
        <v>2:23.86</v>
      </c>
      <c r="I12" s="202" t="str">
        <f>[53]결승기록지!$C$13</f>
        <v>이희수</v>
      </c>
      <c r="J12" s="203" t="str">
        <f>[53]결승기록지!$E$13</f>
        <v>용인중</v>
      </c>
      <c r="K12" s="204" t="str">
        <f>[53]결승기록지!$F$13</f>
        <v>2:25.81</v>
      </c>
      <c r="L12" s="202" t="str">
        <f>[53]결승기록지!$C$14</f>
        <v>김보미</v>
      </c>
      <c r="M12" s="203" t="str">
        <f>[53]결승기록지!$E$14</f>
        <v>용인중</v>
      </c>
      <c r="N12" s="204" t="str">
        <f>[53]결승기록지!$F$14</f>
        <v>2:28.56</v>
      </c>
      <c r="O12" s="202" t="str">
        <f>[53]결승기록지!$C$15</f>
        <v>이채린</v>
      </c>
      <c r="P12" s="203" t="str">
        <f>[53]결승기록지!$E$15</f>
        <v>신정여자중</v>
      </c>
      <c r="Q12" s="204" t="str">
        <f>[53]결승기록지!$F$15</f>
        <v>2:31.17</v>
      </c>
      <c r="R12" s="202" t="str">
        <f>[53]결승기록지!$C$16</f>
        <v>김소윤</v>
      </c>
      <c r="S12" s="203" t="str">
        <f>[53]결승기록지!$E$16</f>
        <v>이현중</v>
      </c>
      <c r="T12" s="204" t="str">
        <f>[53]결승기록지!$F$16</f>
        <v>2:35.03</v>
      </c>
      <c r="U12" s="202" t="str">
        <f>[53]결승기록지!$C$17</f>
        <v>박다혜</v>
      </c>
      <c r="V12" s="203" t="str">
        <f>[53]결승기록지!$E$17</f>
        <v>충북영동중</v>
      </c>
      <c r="W12" s="204" t="str">
        <f>[53]결승기록지!$F$17</f>
        <v>2:36.18</v>
      </c>
      <c r="X12" s="202" t="str">
        <f>[53]결승기록지!$C$18</f>
        <v>이미지</v>
      </c>
      <c r="Y12" s="203" t="str">
        <f>[53]결승기록지!$E$18</f>
        <v>대전체육중</v>
      </c>
      <c r="Z12" s="204" t="str">
        <f>[53]결승기록지!$F$18</f>
        <v>2:38.49</v>
      </c>
    </row>
    <row r="13" spans="1:26" s="44" customFormat="1" ht="13.5" customHeight="1">
      <c r="A13" s="51">
        <v>2</v>
      </c>
      <c r="B13" s="201" t="s">
        <v>45</v>
      </c>
      <c r="C13" s="202" t="str">
        <f>[54]결승기록지!$C$11</f>
        <v>신예진</v>
      </c>
      <c r="D13" s="203" t="str">
        <f>[54]결승기록지!$E$11</f>
        <v>신정여자중</v>
      </c>
      <c r="E13" s="204" t="str">
        <f>[54]결승기록지!$F$11</f>
        <v>4:34.33</v>
      </c>
      <c r="F13" s="202" t="str">
        <f>[54]결승기록지!$C$12</f>
        <v>조예서</v>
      </c>
      <c r="G13" s="203" t="str">
        <f>[54]결승기록지!$E$12</f>
        <v>부천여자중</v>
      </c>
      <c r="H13" s="204" t="str">
        <f>[54]결승기록지!$F$12</f>
        <v>4:54.26</v>
      </c>
      <c r="I13" s="202" t="str">
        <f>[54]결승기록지!$C$13</f>
        <v>김미정</v>
      </c>
      <c r="J13" s="203" t="str">
        <f>[54]결승기록지!$E$13</f>
        <v>남면중</v>
      </c>
      <c r="K13" s="204" t="str">
        <f>[54]결승기록지!$F$13</f>
        <v>4:58.04</v>
      </c>
      <c r="L13" s="202" t="str">
        <f>[54]결승기록지!$C$14</f>
        <v>김민정</v>
      </c>
      <c r="M13" s="203" t="str">
        <f>[54]결승기록지!$E$14</f>
        <v>천안오성중</v>
      </c>
      <c r="N13" s="204" t="str">
        <f>[54]결승기록지!$F$14</f>
        <v>4:59.14</v>
      </c>
      <c r="O13" s="202" t="str">
        <f>[54]결승기록지!$C$15</f>
        <v>박혜민</v>
      </c>
      <c r="P13" s="203" t="str">
        <f>[54]결승기록지!$E$15</f>
        <v>경북체육중</v>
      </c>
      <c r="Q13" s="204" t="str">
        <f>[54]결승기록지!$F$15</f>
        <v>5:03.12</v>
      </c>
      <c r="R13" s="202" t="str">
        <f>[54]결승기록지!$C$16</f>
        <v>이채린</v>
      </c>
      <c r="S13" s="203" t="str">
        <f>[54]결승기록지!$E$16</f>
        <v>신정여자중</v>
      </c>
      <c r="T13" s="204" t="str">
        <f>[54]결승기록지!$F$16</f>
        <v>5:09.17</v>
      </c>
      <c r="U13" s="202" t="str">
        <f>[54]결승기록지!$C$17</f>
        <v>추윤아</v>
      </c>
      <c r="V13" s="203" t="str">
        <f>[54]결승기록지!$E$17</f>
        <v>가좌여자중</v>
      </c>
      <c r="W13" s="204" t="str">
        <f>[54]결승기록지!$F$17</f>
        <v>5:17.78</v>
      </c>
      <c r="X13" s="202" t="str">
        <f>[54]결승기록지!$C$18</f>
        <v>김나경</v>
      </c>
      <c r="Y13" s="203" t="str">
        <f>[54]결승기록지!$E$18</f>
        <v>성보중</v>
      </c>
      <c r="Z13" s="204" t="str">
        <f>[54]결승기록지!$F$18</f>
        <v>5:19.17</v>
      </c>
    </row>
    <row r="14" spans="1:26" s="44" customFormat="1" ht="13.5" customHeight="1">
      <c r="A14" s="51">
        <v>4</v>
      </c>
      <c r="B14" s="201" t="s">
        <v>76</v>
      </c>
      <c r="C14" s="202" t="str">
        <f>[55]결승기록지!$C$11</f>
        <v>신예진</v>
      </c>
      <c r="D14" s="203" t="str">
        <f>[55]결승기록지!$E$11</f>
        <v>신정여자중</v>
      </c>
      <c r="E14" s="204" t="str">
        <f>[55]결승기록지!$F$11</f>
        <v>10:19.40</v>
      </c>
      <c r="F14" s="202" t="str">
        <f>[55]결승기록지!$C$12</f>
        <v>조예서</v>
      </c>
      <c r="G14" s="203" t="str">
        <f>[55]결승기록지!$E$12</f>
        <v>부천여자중</v>
      </c>
      <c r="H14" s="204" t="str">
        <f>[55]결승기록지!$F$12</f>
        <v>10:38.29</v>
      </c>
      <c r="I14" s="202" t="str">
        <f>[55]결승기록지!$C$13</f>
        <v>서수민</v>
      </c>
      <c r="J14" s="203" t="str">
        <f>[55]결승기록지!$E$13</f>
        <v>김천한일여자중</v>
      </c>
      <c r="K14" s="204" t="str">
        <f>[55]결승기록지!$F$13</f>
        <v>10:40.47</v>
      </c>
      <c r="L14" s="202" t="str">
        <f>[55]결승기록지!$C$14</f>
        <v>추윤아</v>
      </c>
      <c r="M14" s="203" t="str">
        <f>[55]결승기록지!$E$14</f>
        <v>가좌여자중</v>
      </c>
      <c r="N14" s="204" t="str">
        <f>[55]결승기록지!$F$14</f>
        <v>10:57.12</v>
      </c>
      <c r="O14" s="202" t="str">
        <f>[55]결승기록지!$C$15</f>
        <v>김나경</v>
      </c>
      <c r="P14" s="203" t="str">
        <f>[55]결승기록지!$E$15</f>
        <v>성보중</v>
      </c>
      <c r="Q14" s="204" t="str">
        <f>[55]결승기록지!$F$15</f>
        <v>10:58.61</v>
      </c>
      <c r="R14" s="202" t="str">
        <f>[55]결승기록지!$C$16</f>
        <v>양소은</v>
      </c>
      <c r="S14" s="203" t="str">
        <f>[55]결승기록지!$E$16</f>
        <v>김천한일여자중</v>
      </c>
      <c r="T14" s="204" t="str">
        <f>[55]결승기록지!$F$16</f>
        <v>11:00.49</v>
      </c>
      <c r="U14" s="202" t="str">
        <f>[55]결승기록지!$C$17</f>
        <v>이한별</v>
      </c>
      <c r="V14" s="203" t="str">
        <f>[55]결승기록지!$E$17</f>
        <v>신정여자중</v>
      </c>
      <c r="W14" s="204" t="str">
        <f>[55]결승기록지!$F$17</f>
        <v>11:00.51</v>
      </c>
      <c r="X14" s="202" t="str">
        <f>[55]결승기록지!$C$18</f>
        <v>홍지승</v>
      </c>
      <c r="Y14" s="203" t="str">
        <f>[55]결승기록지!$E$18</f>
        <v>천안오성중</v>
      </c>
      <c r="Z14" s="204" t="str">
        <f>[55]결승기록지!$F$18</f>
        <v>11:13.83</v>
      </c>
    </row>
    <row r="15" spans="1:26" s="44" customFormat="1" ht="13.5" customHeight="1">
      <c r="A15" s="109">
        <v>2</v>
      </c>
      <c r="B15" s="195" t="s">
        <v>15</v>
      </c>
      <c r="C15" s="196" t="str">
        <f>[56]결승기록지!$C$11</f>
        <v>이윤지</v>
      </c>
      <c r="D15" s="197" t="str">
        <f>[56]결승기록지!$E$11</f>
        <v>대전체육중</v>
      </c>
      <c r="E15" s="198" t="str">
        <f>[56]결승기록지!$F$11</f>
        <v>15.59</v>
      </c>
      <c r="F15" s="196" t="str">
        <f>[56]결승기록지!$C$12</f>
        <v>서미주</v>
      </c>
      <c r="G15" s="197" t="str">
        <f>[56]결승기록지!$E$12</f>
        <v>간석여자중</v>
      </c>
      <c r="H15" s="198" t="str">
        <f>[56]결승기록지!$F$12</f>
        <v>17.84</v>
      </c>
      <c r="I15" s="196" t="str">
        <f>[56]결승기록지!$C$13</f>
        <v>장난희</v>
      </c>
      <c r="J15" s="197" t="str">
        <f>[56]결승기록지!$E$13</f>
        <v>세종중</v>
      </c>
      <c r="K15" s="198" t="str">
        <f>[56]결승기록지!$F$13</f>
        <v>18.58</v>
      </c>
      <c r="L15" s="196"/>
      <c r="M15" s="197"/>
      <c r="N15" s="198"/>
      <c r="O15" s="196"/>
      <c r="P15" s="197"/>
      <c r="Q15" s="198"/>
      <c r="R15" s="196"/>
      <c r="S15" s="197"/>
      <c r="T15" s="198"/>
      <c r="U15" s="196"/>
      <c r="V15" s="197"/>
      <c r="W15" s="198"/>
      <c r="X15" s="196"/>
      <c r="Y15" s="197"/>
      <c r="Z15" s="198"/>
    </row>
    <row r="16" spans="1:26" s="44" customFormat="1" ht="13.5" customHeight="1">
      <c r="A16" s="109"/>
      <c r="B16" s="188" t="s">
        <v>5</v>
      </c>
      <c r="C16" s="199"/>
      <c r="D16" s="200" t="str">
        <f>[56]결승기록지!$G$8</f>
        <v>0.9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4"/>
    </row>
    <row r="17" spans="1:26" s="44" customFormat="1" ht="13.5" customHeight="1">
      <c r="A17" s="51">
        <v>1</v>
      </c>
      <c r="B17" s="201" t="s">
        <v>77</v>
      </c>
      <c r="C17" s="196" t="str">
        <f>[57]결승기록지!$C$11</f>
        <v>신소영</v>
      </c>
      <c r="D17" s="197" t="str">
        <f>[57]결승기록지!$E$11</f>
        <v>철산중</v>
      </c>
      <c r="E17" s="198" t="str">
        <f>[57]결승기록지!$F$11</f>
        <v>15:31.72</v>
      </c>
      <c r="F17" s="196" t="str">
        <f>[57]결승기록지!$C$12</f>
        <v>이한별</v>
      </c>
      <c r="G17" s="197" t="str">
        <f>[57]결승기록지!$E$12</f>
        <v>당진원당중</v>
      </c>
      <c r="H17" s="198" t="str">
        <f>[57]결승기록지!$F$12</f>
        <v>17:08.51</v>
      </c>
      <c r="I17" s="196" t="str">
        <f>[57]결승기록지!$C$13</f>
        <v>박지빈</v>
      </c>
      <c r="J17" s="197" t="str">
        <f>[57]결승기록지!$E$13</f>
        <v>철산중</v>
      </c>
      <c r="K17" s="198" t="str">
        <f>[57]결승기록지!$F$13</f>
        <v>18:01.19</v>
      </c>
      <c r="L17" s="196" t="str">
        <f>[57]결승기록지!$C$14</f>
        <v>김현서</v>
      </c>
      <c r="M17" s="197" t="str">
        <f>[57]결승기록지!$E$14</f>
        <v>송내중앙중</v>
      </c>
      <c r="N17" s="198" t="str">
        <f>[57]결승기록지!$F$14</f>
        <v>18:16.08</v>
      </c>
      <c r="O17" s="196" t="str">
        <f>[57]결승기록지!$C$15</f>
        <v>신채희</v>
      </c>
      <c r="P17" s="197" t="str">
        <f>[57]결승기록지!$E$15</f>
        <v>조치원중</v>
      </c>
      <c r="Q17" s="198" t="str">
        <f>[57]결승기록지!$F$15</f>
        <v>18:51.83</v>
      </c>
      <c r="R17" s="196" t="str">
        <f>[57]결승기록지!$C$16</f>
        <v>이서진</v>
      </c>
      <c r="S17" s="197" t="str">
        <f>[57]결승기록지!$E$16</f>
        <v>부천여자중</v>
      </c>
      <c r="T17" s="198" t="str">
        <f>[57]결승기록지!$F$16</f>
        <v>20:00.23</v>
      </c>
      <c r="U17" s="196" t="str">
        <f>[57]결승기록지!$C$17</f>
        <v>김혜현</v>
      </c>
      <c r="V17" s="197" t="str">
        <f>[57]결승기록지!$E$17</f>
        <v>부천여자중</v>
      </c>
      <c r="W17" s="198" t="str">
        <f>[57]결승기록지!$F$17</f>
        <v>21:32.71</v>
      </c>
      <c r="X17" s="196"/>
      <c r="Y17" s="197"/>
      <c r="Z17" s="198"/>
    </row>
    <row r="18" spans="1:26" s="44" customFormat="1" ht="13.5" customHeight="1">
      <c r="A18" s="109">
        <v>4</v>
      </c>
      <c r="B18" s="195" t="s">
        <v>16</v>
      </c>
      <c r="C18" s="196"/>
      <c r="D18" s="197" t="str">
        <f>[58]결승기록지!$E$11</f>
        <v>송운중</v>
      </c>
      <c r="E18" s="198" t="str">
        <f>[58]결승기록지!$F$11</f>
        <v>51.70</v>
      </c>
      <c r="F18" s="196"/>
      <c r="G18" s="197" t="str">
        <f>[58]결승기록지!$E$12</f>
        <v>월촌중</v>
      </c>
      <c r="H18" s="198" t="str">
        <f>[58]결승기록지!$F$12</f>
        <v>52.28</v>
      </c>
      <c r="I18" s="196"/>
      <c r="J18" s="197" t="str">
        <f>[58]결승기록지!$E$13</f>
        <v>철산중</v>
      </c>
      <c r="K18" s="198" t="str">
        <f>[58]결승기록지!$F$13</f>
        <v>52.52</v>
      </c>
      <c r="L18" s="196"/>
      <c r="M18" s="197" t="str">
        <f>[58]결승기록지!$E$14</f>
        <v>울산스포츠과학중</v>
      </c>
      <c r="N18" s="198" t="str">
        <f>[58]결승기록지!$F$14</f>
        <v>53.07</v>
      </c>
      <c r="O18" s="196"/>
      <c r="P18" s="197" t="str">
        <f>[58]결승기록지!$E$15</f>
        <v>성보중</v>
      </c>
      <c r="Q18" s="198" t="str">
        <f>[58]결승기록지!$F$15</f>
        <v>53.99</v>
      </c>
      <c r="R18" s="196"/>
      <c r="S18" s="197" t="str">
        <f>[58]결승기록지!$E$16</f>
        <v>경기경안중</v>
      </c>
      <c r="T18" s="198" t="str">
        <f>[58]결승기록지!$F$16</f>
        <v>54.47</v>
      </c>
      <c r="U18" s="196"/>
      <c r="V18" s="197"/>
      <c r="W18" s="198"/>
      <c r="X18" s="196"/>
      <c r="Y18" s="197"/>
      <c r="Z18" s="198"/>
    </row>
    <row r="19" spans="1:26" s="44" customFormat="1" ht="13.5" customHeight="1">
      <c r="A19" s="109"/>
      <c r="B19" s="188"/>
      <c r="C19" s="205" t="str">
        <f>[58]결승기록지!$C$11</f>
        <v xml:space="preserve">여슬아 김예진 이민경 김아현 </v>
      </c>
      <c r="D19" s="206"/>
      <c r="E19" s="207"/>
      <c r="F19" s="205" t="str">
        <f>[58]결승기록지!$C$12</f>
        <v>김예리 정지우 이채원 김유진</v>
      </c>
      <c r="G19" s="206"/>
      <c r="H19" s="207"/>
      <c r="I19" s="205" t="str">
        <f>[58]결승기록지!$C$13</f>
        <v>신소영 남재은 김민서 황세정</v>
      </c>
      <c r="J19" s="206"/>
      <c r="K19" s="207"/>
      <c r="L19" s="205" t="str">
        <f>[58]결승기록지!$C$14</f>
        <v>김희은 최윤아 전수빈 장수인</v>
      </c>
      <c r="M19" s="206"/>
      <c r="N19" s="207"/>
      <c r="O19" s="205" t="str">
        <f>[58]결승기록지!$C$15</f>
        <v>김소원 오새아 김주하 권 민</v>
      </c>
      <c r="P19" s="206"/>
      <c r="Q19" s="207"/>
      <c r="R19" s="205" t="str">
        <f>[58]결승기록지!$C$16</f>
        <v>정서현 윤예은 김채아 이소연</v>
      </c>
      <c r="S19" s="206"/>
      <c r="T19" s="207"/>
      <c r="U19" s="205"/>
      <c r="V19" s="206"/>
      <c r="W19" s="207"/>
      <c r="X19" s="205"/>
      <c r="Y19" s="206"/>
      <c r="Z19" s="207"/>
    </row>
    <row r="20" spans="1:26" s="44" customFormat="1" ht="13.5" customHeight="1">
      <c r="A20" s="208">
        <v>5</v>
      </c>
      <c r="B20" s="195" t="s">
        <v>50</v>
      </c>
      <c r="C20" s="196"/>
      <c r="D20" s="197" t="str">
        <f>[59]결승기록지!$E$11</f>
        <v>신정여자중학교</v>
      </c>
      <c r="E20" s="198" t="str">
        <f>[59]결승기록지!$F$11</f>
        <v>4:17.99</v>
      </c>
      <c r="F20" s="196"/>
      <c r="G20" s="197" t="str">
        <f>[59]결승기록지!$E$12</f>
        <v>부천여자중학교</v>
      </c>
      <c r="H20" s="198" t="str">
        <f>[59]결승기록지!$F$12</f>
        <v>4:24.77</v>
      </c>
      <c r="I20" s="196"/>
      <c r="J20" s="197" t="str">
        <f>[59]결승기록지!$E$13</f>
        <v>경기경안중학교</v>
      </c>
      <c r="K20" s="198" t="str">
        <f>[59]결승기록지!$F$13</f>
        <v>4:30.46</v>
      </c>
      <c r="L20" s="196"/>
      <c r="M20" s="197" t="str">
        <f>[59]결승기록지!$E$14</f>
        <v>성보중학교</v>
      </c>
      <c r="N20" s="198" t="str">
        <f>[59]결승기록지!$F$14</f>
        <v>4:35.02</v>
      </c>
      <c r="O20" s="196"/>
      <c r="P20" s="197"/>
      <c r="Q20" s="198"/>
      <c r="R20" s="196"/>
      <c r="S20" s="197"/>
      <c r="T20" s="198"/>
      <c r="U20" s="196"/>
      <c r="V20" s="197"/>
      <c r="W20" s="198"/>
      <c r="X20" s="196"/>
      <c r="Y20" s="197"/>
      <c r="Z20" s="198"/>
    </row>
    <row r="21" spans="1:26" s="44" customFormat="1" ht="13.5" customHeight="1">
      <c r="A21" s="208"/>
      <c r="B21" s="188"/>
      <c r="C21" s="209" t="str">
        <f>[59]결승기록지!$C$11</f>
        <v xml:space="preserve">이채린 이한별 신민정 신예진 </v>
      </c>
      <c r="D21" s="210"/>
      <c r="E21" s="211"/>
      <c r="F21" s="209" t="str">
        <f>[59]결승기록지!$C$12</f>
        <v>정지인 최나영 임지우 조예서</v>
      </c>
      <c r="G21" s="210"/>
      <c r="H21" s="211"/>
      <c r="I21" s="209" t="str">
        <f>[59]결승기록지!$C$13</f>
        <v>정서현 윤예은 김채아 이소연</v>
      </c>
      <c r="J21" s="210"/>
      <c r="K21" s="211"/>
      <c r="L21" s="209" t="str">
        <f>[59]결승기록지!$C$14</f>
        <v>권 민 오새아 김소원 김나경</v>
      </c>
      <c r="M21" s="210"/>
      <c r="N21" s="211"/>
      <c r="O21" s="209"/>
      <c r="P21" s="210"/>
      <c r="Q21" s="211"/>
      <c r="R21" s="209"/>
      <c r="S21" s="210"/>
      <c r="T21" s="211"/>
      <c r="U21" s="209"/>
      <c r="V21" s="210"/>
      <c r="W21" s="211"/>
      <c r="X21" s="209"/>
      <c r="Y21" s="210"/>
      <c r="Z21" s="211"/>
    </row>
    <row r="22" spans="1:26" s="44" customFormat="1" ht="13.5" customHeight="1">
      <c r="A22" s="52">
        <v>3</v>
      </c>
      <c r="B22" s="201" t="s">
        <v>25</v>
      </c>
      <c r="C22" s="202" t="str">
        <f>[60]높이!$C$11</f>
        <v>김지민</v>
      </c>
      <c r="D22" s="203" t="str">
        <f>[60]높이!$E$11</f>
        <v>신주중</v>
      </c>
      <c r="E22" s="212" t="str">
        <f>[60]높이!$F$11</f>
        <v>1.55</v>
      </c>
      <c r="F22" s="202" t="str">
        <f>[60]높이!$C$12</f>
        <v>유민주</v>
      </c>
      <c r="G22" s="203" t="str">
        <f>[60]높이!$E$12</f>
        <v>자유중</v>
      </c>
      <c r="H22" s="212" t="str">
        <f>[60]높이!$F$12</f>
        <v>1.50</v>
      </c>
      <c r="I22" s="202" t="str">
        <f>[60]높이!$C$13</f>
        <v>박하은</v>
      </c>
      <c r="J22" s="203" t="str">
        <f>[60]높이!$E$13</f>
        <v>가좌여자중</v>
      </c>
      <c r="K22" s="212" t="str">
        <f>[60]높이!$F$13</f>
        <v>1.45</v>
      </c>
      <c r="L22" s="202"/>
      <c r="M22" s="203"/>
      <c r="N22" s="212"/>
      <c r="O22" s="202"/>
      <c r="P22" s="203"/>
      <c r="Q22" s="212"/>
      <c r="R22" s="202"/>
      <c r="S22" s="203"/>
      <c r="T22" s="204"/>
      <c r="U22" s="202"/>
      <c r="V22" s="203"/>
      <c r="W22" s="204"/>
      <c r="X22" s="202"/>
      <c r="Y22" s="203"/>
      <c r="Z22" s="204"/>
    </row>
    <row r="23" spans="1:26" s="44" customFormat="1" ht="13.5" customHeight="1">
      <c r="A23" s="52"/>
      <c r="B23" s="201" t="s">
        <v>51</v>
      </c>
      <c r="C23" s="213" t="s">
        <v>68</v>
      </c>
      <c r="D23" s="214" t="s">
        <v>68</v>
      </c>
      <c r="E23" s="215" t="s">
        <v>68</v>
      </c>
      <c r="F23" s="213" t="s">
        <v>68</v>
      </c>
      <c r="G23" s="214" t="s">
        <v>68</v>
      </c>
      <c r="H23" s="215" t="s">
        <v>68</v>
      </c>
      <c r="I23" s="196"/>
      <c r="J23" s="197"/>
      <c r="K23" s="198"/>
      <c r="L23" s="196"/>
      <c r="M23" s="197"/>
      <c r="N23" s="198"/>
      <c r="O23" s="196"/>
      <c r="P23" s="197"/>
      <c r="Q23" s="198"/>
      <c r="R23" s="196"/>
      <c r="S23" s="197"/>
      <c r="T23" s="198"/>
      <c r="U23" s="196"/>
      <c r="V23" s="197"/>
      <c r="W23" s="198"/>
      <c r="X23" s="196"/>
      <c r="Y23" s="197"/>
      <c r="Z23" s="198"/>
    </row>
    <row r="24" spans="1:26" s="44" customFormat="1" ht="13.5" customHeight="1">
      <c r="A24" s="109">
        <v>1</v>
      </c>
      <c r="B24" s="195" t="s">
        <v>17</v>
      </c>
      <c r="C24" s="196" t="str">
        <f>[60]멀리!$C$11</f>
        <v>김나영</v>
      </c>
      <c r="D24" s="197" t="str">
        <f>[60]멀리!$E$11</f>
        <v>가좌여자중</v>
      </c>
      <c r="E24" s="198" t="str">
        <f>[60]멀리!$F$11</f>
        <v>5.20</v>
      </c>
      <c r="F24" s="196" t="str">
        <f>[60]멀리!$C$12</f>
        <v>강서영</v>
      </c>
      <c r="G24" s="197" t="str">
        <f>[60]멀리!$E$12</f>
        <v>익산어양중</v>
      </c>
      <c r="H24" s="198" t="str">
        <f>[60]멀리!$F$12</f>
        <v>5.10</v>
      </c>
      <c r="I24" s="196" t="str">
        <f>[60]멀리!$C$13</f>
        <v>진효우</v>
      </c>
      <c r="J24" s="197" t="str">
        <f>[60]멀리!$E$13</f>
        <v>경수중</v>
      </c>
      <c r="K24" s="198" t="str">
        <f>[60]멀리!$F$13</f>
        <v>5.02</v>
      </c>
      <c r="L24" s="196" t="str">
        <f>[60]멀리!$C$14</f>
        <v>정은빈</v>
      </c>
      <c r="M24" s="197" t="str">
        <f>[60]멀리!$E$14</f>
        <v>단원중</v>
      </c>
      <c r="N24" s="198" t="str">
        <f>[60]멀리!$F$14</f>
        <v>4.77</v>
      </c>
      <c r="O24" s="196" t="str">
        <f>[60]멀리!$C$15</f>
        <v>남재은</v>
      </c>
      <c r="P24" s="197" t="str">
        <f>[60]멀리!$E$15</f>
        <v>철산중</v>
      </c>
      <c r="Q24" s="198" t="str">
        <f>[60]멀리!$F$15</f>
        <v>4.66</v>
      </c>
      <c r="R24" s="196" t="str">
        <f>[60]멀리!$C$16</f>
        <v>주가은</v>
      </c>
      <c r="S24" s="197" t="str">
        <f>[60]멀리!$E$16</f>
        <v>대전송촌중</v>
      </c>
      <c r="T24" s="198" t="str">
        <f>[60]멀리!$F$16</f>
        <v>4.39</v>
      </c>
      <c r="U24" s="196" t="str">
        <f>[60]멀리!$C$17</f>
        <v>김가령</v>
      </c>
      <c r="V24" s="197" t="str">
        <f>[60]멀리!$E$17</f>
        <v>주례여자중</v>
      </c>
      <c r="W24" s="198" t="str">
        <f>[60]멀리!$F$17</f>
        <v>4.38</v>
      </c>
      <c r="X24" s="196" t="str">
        <f>[60]멀리!$C$18</f>
        <v>김희은</v>
      </c>
      <c r="Y24" s="197" t="str">
        <f>[60]멀리!$E$18</f>
        <v>울산스포츠과학중</v>
      </c>
      <c r="Z24" s="198" t="str">
        <f>[60]멀리!$F$18</f>
        <v>4.05</v>
      </c>
    </row>
    <row r="25" spans="1:26" s="44" customFormat="1" ht="13.5" customHeight="1">
      <c r="A25" s="109"/>
      <c r="B25" s="188" t="s">
        <v>5</v>
      </c>
      <c r="C25" s="199"/>
      <c r="D25" s="200" t="str">
        <f>[60]멀리!$G$11</f>
        <v>-0.1</v>
      </c>
      <c r="E25" s="194"/>
      <c r="F25" s="199"/>
      <c r="G25" s="200" t="str">
        <f>[60]멀리!$G$12</f>
        <v>0.4</v>
      </c>
      <c r="H25" s="194"/>
      <c r="I25" s="199"/>
      <c r="J25" s="200" t="str">
        <f>[60]멀리!$G$13</f>
        <v>0.5</v>
      </c>
      <c r="K25" s="194"/>
      <c r="L25" s="199"/>
      <c r="M25" s="200" t="str">
        <f>[60]멀리!$G$14</f>
        <v>0.0</v>
      </c>
      <c r="N25" s="194"/>
      <c r="O25" s="199"/>
      <c r="P25" s="200" t="str">
        <f>[60]멀리!$G$15</f>
        <v>-0.2</v>
      </c>
      <c r="Q25" s="194"/>
      <c r="R25" s="199"/>
      <c r="S25" s="200" t="str">
        <f>[60]멀리!$G$16</f>
        <v>-0.5</v>
      </c>
      <c r="T25" s="194"/>
      <c r="U25" s="199"/>
      <c r="V25" s="200" t="str">
        <f>[60]멀리!$G$17</f>
        <v>-0.2</v>
      </c>
      <c r="W25" s="194"/>
      <c r="X25" s="199"/>
      <c r="Y25" s="200" t="str">
        <f>[60]멀리!$G$18</f>
        <v>-0.9</v>
      </c>
      <c r="Z25" s="194"/>
    </row>
    <row r="26" spans="1:26" s="44" customFormat="1" ht="13.5" customHeight="1">
      <c r="A26" s="109">
        <v>3</v>
      </c>
      <c r="B26" s="195" t="s">
        <v>52</v>
      </c>
      <c r="C26" s="196" t="str">
        <f>[60]세단!$C$11</f>
        <v>임사랑</v>
      </c>
      <c r="D26" s="197" t="str">
        <f>[60]세단!$E$11</f>
        <v>전라중</v>
      </c>
      <c r="E26" s="198" t="str">
        <f>[60]세단!$F$11</f>
        <v>11.58</v>
      </c>
      <c r="F26" s="196" t="str">
        <f>[60]세단!$C$12</f>
        <v>김나영</v>
      </c>
      <c r="G26" s="197" t="str">
        <f>[60]세단!$E$12</f>
        <v>가좌여자중</v>
      </c>
      <c r="H26" s="198" t="str">
        <f>[60]세단!$F$12</f>
        <v>10.98</v>
      </c>
      <c r="I26" s="196" t="str">
        <f>[60]세단!$C$13</f>
        <v>진효우</v>
      </c>
      <c r="J26" s="197" t="str">
        <f>[60]세단!$E$13</f>
        <v>경수중</v>
      </c>
      <c r="K26" s="198" t="str">
        <f>[60]세단!$F$13</f>
        <v>10.65</v>
      </c>
      <c r="L26" s="196" t="str">
        <f>[60]세단!$C$14</f>
        <v>최연서</v>
      </c>
      <c r="M26" s="197" t="str">
        <f>[60]세단!$E$14</f>
        <v>전라중</v>
      </c>
      <c r="N26" s="198" t="str">
        <f>[60]세단!$F$14</f>
        <v>10.39</v>
      </c>
      <c r="O26" s="196" t="str">
        <f>[60]세단!$C$15</f>
        <v>이정아</v>
      </c>
      <c r="P26" s="197" t="str">
        <f>[60]세단!$E$15</f>
        <v>와동중</v>
      </c>
      <c r="Q26" s="198" t="str">
        <f>[60]세단!$F$15</f>
        <v>10.37</v>
      </c>
      <c r="R26" s="196" t="str">
        <f>[60]세단!$C$16</f>
        <v>김다윤</v>
      </c>
      <c r="S26" s="197" t="str">
        <f>[60]세단!$E$16</f>
        <v>단원중</v>
      </c>
      <c r="T26" s="198" t="str">
        <f>[60]세단!$F$16</f>
        <v>10.02</v>
      </c>
      <c r="U26" s="196" t="str">
        <f>[60]세단!$C$17</f>
        <v>장지은</v>
      </c>
      <c r="V26" s="197" t="str">
        <f>[60]세단!$E$17</f>
        <v>시흥중</v>
      </c>
      <c r="W26" s="198" t="str">
        <f>[60]세단!$F$17</f>
        <v>9.85</v>
      </c>
      <c r="X26" s="196" t="str">
        <f>[60]세단!$C$18</f>
        <v>정은빈</v>
      </c>
      <c r="Y26" s="197" t="str">
        <f>[60]세단!$E$18</f>
        <v>단원중</v>
      </c>
      <c r="Z26" s="198" t="str">
        <f>[60]세단!$F$18</f>
        <v>9.78</v>
      </c>
    </row>
    <row r="27" spans="1:26" s="44" customFormat="1" ht="13.5" customHeight="1">
      <c r="A27" s="109"/>
      <c r="B27" s="188" t="s">
        <v>5</v>
      </c>
      <c r="C27" s="199"/>
      <c r="D27" s="200" t="str">
        <f>[60]세단!$G$11</f>
        <v>-0.1</v>
      </c>
      <c r="E27" s="216"/>
      <c r="F27" s="199"/>
      <c r="G27" s="200" t="str">
        <f>[60]세단!$G$12</f>
        <v>-2.9</v>
      </c>
      <c r="H27" s="216"/>
      <c r="I27" s="199"/>
      <c r="J27" s="200">
        <f>[60]세단!$G$13</f>
        <v>-0.2</v>
      </c>
      <c r="K27" s="216"/>
      <c r="L27" s="199"/>
      <c r="M27" s="200" t="str">
        <f>[60]세단!$G$14</f>
        <v>-0.3</v>
      </c>
      <c r="N27" s="216"/>
      <c r="O27" s="199"/>
      <c r="P27" s="200" t="str">
        <f>[60]세단!$G$15</f>
        <v>-1.9</v>
      </c>
      <c r="Q27" s="216"/>
      <c r="R27" s="199"/>
      <c r="S27" s="200" t="str">
        <f>[60]세단!$G$16</f>
        <v>0.1</v>
      </c>
      <c r="T27" s="216"/>
      <c r="U27" s="199"/>
      <c r="V27" s="200" t="str">
        <f>[60]세단!$G$17</f>
        <v>-1.5</v>
      </c>
      <c r="W27" s="216"/>
      <c r="X27" s="199"/>
      <c r="Y27" s="200" t="str">
        <f>[60]세단!$G$18</f>
        <v>-1.0</v>
      </c>
      <c r="Z27" s="216"/>
    </row>
    <row r="28" spans="1:26" s="44" customFormat="1" ht="13.5" customHeight="1">
      <c r="A28" s="51">
        <v>2</v>
      </c>
      <c r="B28" s="201" t="s">
        <v>27</v>
      </c>
      <c r="C28" s="202" t="str">
        <f>[60]포환!$C$11</f>
        <v>이혜민</v>
      </c>
      <c r="D28" s="203" t="str">
        <f>[60]포환!$E$11</f>
        <v>경북체육중</v>
      </c>
      <c r="E28" s="204" t="str">
        <f>[60]포환!$F$11</f>
        <v>14.53</v>
      </c>
      <c r="F28" s="202" t="str">
        <f>[60]포환!$C$12</f>
        <v>이예람</v>
      </c>
      <c r="G28" s="203" t="str">
        <f>[60]포환!$E$12</f>
        <v>천안오성중</v>
      </c>
      <c r="H28" s="204" t="str">
        <f>[60]포환!$F$12</f>
        <v>13.71</v>
      </c>
      <c r="I28" s="202" t="str">
        <f>[60]포환!$C$13</f>
        <v>김채현</v>
      </c>
      <c r="J28" s="203" t="str">
        <f>[60]포환!$E$13</f>
        <v>도송중</v>
      </c>
      <c r="K28" s="204" t="str">
        <f>[60]포환!$F$13</f>
        <v>13.39</v>
      </c>
      <c r="L28" s="202" t="str">
        <f>[60]포환!$C$14</f>
        <v>이금비</v>
      </c>
      <c r="M28" s="203" t="str">
        <f>[60]포환!$E$14</f>
        <v>신성여자중</v>
      </c>
      <c r="N28" s="204" t="str">
        <f>[60]포환!$F$14</f>
        <v>11.95</v>
      </c>
      <c r="O28" s="202" t="str">
        <f>[60]포환!$C$15</f>
        <v>마소영</v>
      </c>
      <c r="P28" s="203" t="str">
        <f>[60]포환!$E$15</f>
        <v>주례여자중</v>
      </c>
      <c r="Q28" s="204" t="str">
        <f>[60]포환!$F$15</f>
        <v>10.16</v>
      </c>
      <c r="R28" s="202" t="str">
        <f>[60]포환!$C$16</f>
        <v>진수향</v>
      </c>
      <c r="S28" s="203" t="str">
        <f>[60]포환!$E$16</f>
        <v>남원중</v>
      </c>
      <c r="T28" s="204" t="str">
        <f>[60]포환!$F$16</f>
        <v>9.91</v>
      </c>
      <c r="U28" s="202" t="str">
        <f>[60]포환!$C$17</f>
        <v>양채민</v>
      </c>
      <c r="V28" s="203" t="str">
        <f>[60]포환!$E$17</f>
        <v>전라중</v>
      </c>
      <c r="W28" s="204" t="str">
        <f>[60]포환!$F$17</f>
        <v>9.70</v>
      </c>
      <c r="X28" s="202" t="str">
        <f>[60]포환!$C$18</f>
        <v>함수진</v>
      </c>
      <c r="Y28" s="203" t="str">
        <f>[60]포환!$E$18</f>
        <v>철산중</v>
      </c>
      <c r="Z28" s="204" t="str">
        <f>[60]포환!$F$18</f>
        <v>7.99</v>
      </c>
    </row>
    <row r="29" spans="1:26" s="44" customFormat="1" ht="13.5" customHeight="1">
      <c r="A29" s="51">
        <v>4</v>
      </c>
      <c r="B29" s="201" t="s">
        <v>53</v>
      </c>
      <c r="C29" s="217" t="str">
        <f>[60]원반!$C$11</f>
        <v>진수향</v>
      </c>
      <c r="D29" s="218" t="str">
        <f>[60]원반!$E$11</f>
        <v>남원중</v>
      </c>
      <c r="E29" s="204" t="str">
        <f>[60]원반!$F$11</f>
        <v>39.98</v>
      </c>
      <c r="F29" s="217" t="str">
        <f>[60]원반!$C$12</f>
        <v>이혜민</v>
      </c>
      <c r="G29" s="218" t="str">
        <f>[60]원반!$E$12</f>
        <v>경북체육중</v>
      </c>
      <c r="H29" s="204" t="str">
        <f>[60]원반!$F$12</f>
        <v>37.44</v>
      </c>
      <c r="I29" s="217" t="str">
        <f>[60]원반!$C$13</f>
        <v>김도연</v>
      </c>
      <c r="J29" s="218" t="str">
        <f>[60]원반!$E$13</f>
        <v>서생중</v>
      </c>
      <c r="K29" s="204" t="str">
        <f>[60]원반!$F$13</f>
        <v>26.73</v>
      </c>
      <c r="L29" s="217" t="str">
        <f>[60]원반!$C$14</f>
        <v>김주희</v>
      </c>
      <c r="M29" s="218" t="str">
        <f>[60]원반!$E$14</f>
        <v>서생중</v>
      </c>
      <c r="N29" s="204" t="str">
        <f>[60]원반!$F$14</f>
        <v>22.59</v>
      </c>
      <c r="O29" s="217" t="str">
        <f>[60]원반!$C$15</f>
        <v>함수진</v>
      </c>
      <c r="P29" s="218" t="str">
        <f>[60]원반!$E$15</f>
        <v>철산중</v>
      </c>
      <c r="Q29" s="204" t="str">
        <f>[60]원반!$F$15</f>
        <v>22.23</v>
      </c>
      <c r="R29" s="217" t="str">
        <f>[60]원반!$C$16</f>
        <v>이예나</v>
      </c>
      <c r="S29" s="218" t="str">
        <f>[60]원반!$E$16</f>
        <v>대청중</v>
      </c>
      <c r="T29" s="204" t="str">
        <f>[60]원반!$F$16</f>
        <v>16.53</v>
      </c>
      <c r="U29" s="217"/>
      <c r="V29" s="218"/>
      <c r="W29" s="204"/>
      <c r="X29" s="217"/>
      <c r="Y29" s="218"/>
      <c r="Z29" s="204"/>
    </row>
    <row r="30" spans="1:26" s="44" customFormat="1" ht="13.5" customHeight="1">
      <c r="A30" s="51">
        <v>3</v>
      </c>
      <c r="B30" s="201" t="s">
        <v>55</v>
      </c>
      <c r="C30" s="202" t="str">
        <f>[60]투창!$C$11</f>
        <v>송나래</v>
      </c>
      <c r="D30" s="203" t="str">
        <f>[60]투창!$E$11</f>
        <v>강원체육중</v>
      </c>
      <c r="E30" s="204" t="str">
        <f>[60]투창!$F$11</f>
        <v>40.75</v>
      </c>
      <c r="F30" s="202" t="str">
        <f>[60]투창!$C$12</f>
        <v>최혜원</v>
      </c>
      <c r="G30" s="203" t="str">
        <f>[60]투창!$E$12</f>
        <v>가좌여자중</v>
      </c>
      <c r="H30" s="204" t="str">
        <f>[60]투창!$F$12</f>
        <v>35.75</v>
      </c>
      <c r="I30" s="202" t="str">
        <f>[60]투창!$C$13</f>
        <v>김예안</v>
      </c>
      <c r="J30" s="203" t="str">
        <f>[60]투창!$E$13</f>
        <v>대전신일여자중</v>
      </c>
      <c r="K30" s="204" t="str">
        <f>[60]투창!$F$13</f>
        <v>35.52</v>
      </c>
      <c r="L30" s="202" t="str">
        <f>[60]투창!$C$14</f>
        <v>변지선</v>
      </c>
      <c r="M30" s="203" t="str">
        <f>[60]투창!$E$14</f>
        <v>용인중</v>
      </c>
      <c r="N30" s="204" t="str">
        <f>[60]투창!$F$14</f>
        <v>35.18</v>
      </c>
      <c r="O30" s="202" t="str">
        <f>[60]투창!$C$15</f>
        <v>김도연</v>
      </c>
      <c r="P30" s="203" t="str">
        <f>[60]투창!$E$15</f>
        <v>서생중</v>
      </c>
      <c r="Q30" s="204" t="str">
        <f>[60]투창!$F$15</f>
        <v>31.27</v>
      </c>
      <c r="R30" s="202" t="str">
        <f>[60]투창!$C$16</f>
        <v>양채민</v>
      </c>
      <c r="S30" s="203" t="str">
        <f>[60]투창!$E$16</f>
        <v>전라중</v>
      </c>
      <c r="T30" s="204" t="str">
        <f>[60]투창!$F$16</f>
        <v>30.42</v>
      </c>
      <c r="U30" s="202"/>
      <c r="V30" s="203"/>
      <c r="W30" s="204"/>
      <c r="X30" s="202"/>
      <c r="Y30" s="203"/>
      <c r="Z30" s="204"/>
    </row>
    <row r="31" spans="1:26" s="44" customFormat="1" ht="13.5" customHeight="1">
      <c r="A31" s="51">
        <v>2</v>
      </c>
      <c r="B31" s="201" t="s">
        <v>79</v>
      </c>
      <c r="C31" s="202" t="str">
        <f>'[60]5종경기'!$C$11</f>
        <v>최윤아</v>
      </c>
      <c r="D31" s="203" t="str">
        <f>'[60]5종경기'!$E$11</f>
        <v>울산스포츠과학중</v>
      </c>
      <c r="E31" s="204" t="str">
        <f>'[60]5종경기'!$F$11</f>
        <v>2,694점</v>
      </c>
      <c r="F31" s="202" t="str">
        <f>'[60]5종경기'!$C$12</f>
        <v>장난희</v>
      </c>
      <c r="G31" s="203" t="str">
        <f>'[60]5종경기'!$E$12</f>
        <v>세종중</v>
      </c>
      <c r="H31" s="204" t="str">
        <f>'[60]5종경기'!$F$12</f>
        <v>2,616점</v>
      </c>
      <c r="I31" s="202" t="str">
        <f>'[60]5종경기'!$C$13</f>
        <v>서미주</v>
      </c>
      <c r="J31" s="203" t="str">
        <f>'[60]5종경기'!$E$13</f>
        <v>간석여자중</v>
      </c>
      <c r="K31" s="204" t="str">
        <f>'[60]5종경기'!$F$13</f>
        <v>2,363점</v>
      </c>
      <c r="L31" s="202" t="str">
        <f>'[60]5종경기'!$C$14</f>
        <v>노은서</v>
      </c>
      <c r="M31" s="203" t="str">
        <f>'[60]5종경기'!$E$14</f>
        <v>탐라중</v>
      </c>
      <c r="N31" s="204" t="str">
        <f>'[60]5종경기'!$F$14</f>
        <v>2,326점</v>
      </c>
      <c r="O31" s="202" t="str">
        <f>'[60]5종경기'!$C$15</f>
        <v>정지인</v>
      </c>
      <c r="P31" s="203" t="str">
        <f>'[60]5종경기'!$E$15</f>
        <v>부천여자중</v>
      </c>
      <c r="Q31" s="204" t="str">
        <f>'[60]5종경기'!$F$15</f>
        <v>2,194점</v>
      </c>
      <c r="R31" s="202" t="str">
        <f>'[60]5종경기'!$C$16</f>
        <v>주가은</v>
      </c>
      <c r="S31" s="203" t="str">
        <f>'[60]5종경기'!$E$16</f>
        <v>대전송촌중</v>
      </c>
      <c r="T31" s="204" t="str">
        <f>'[60]5종경기'!$F$16</f>
        <v>2,008점</v>
      </c>
      <c r="U31" s="202" t="str">
        <f>'[60]5종경기'!$C$17</f>
        <v>박성은</v>
      </c>
      <c r="V31" s="203" t="str">
        <f>'[60]5종경기'!$E$17</f>
        <v>강구중</v>
      </c>
      <c r="W31" s="204" t="str">
        <f>'[60]5종경기'!$F$17</f>
        <v>1,841점</v>
      </c>
      <c r="X31" s="202"/>
      <c r="Y31" s="203"/>
      <c r="Z31" s="204"/>
    </row>
    <row r="32" spans="1:26" s="44" customFormat="1" ht="13.5" customHeight="1">
      <c r="A32" s="5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s="9" customFormat="1" ht="14.25" customHeight="1">
      <c r="A33" s="54"/>
      <c r="B33" s="11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4"/>
    </row>
    <row r="35" spans="1:26">
      <c r="A35" s="54"/>
    </row>
  </sheetData>
  <mergeCells count="26"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8883-D3DB-4F13-9B63-0BE89304C8B6}">
  <dimension ref="A2:Z37"/>
  <sheetViews>
    <sheetView view="pageBreakPreview" zoomScale="150" zoomScaleSheetLayoutView="15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2" spans="1:26" s="9" customFormat="1" ht="45" customHeight="1" thickBot="1">
      <c r="A2" s="52"/>
      <c r="B2" s="10"/>
      <c r="C2" s="10"/>
      <c r="D2" s="10"/>
      <c r="E2" s="124" t="s">
        <v>65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49" t="s">
        <v>19</v>
      </c>
      <c r="V2" s="49"/>
      <c r="W2" s="49"/>
      <c r="X2" s="49"/>
      <c r="Y2" s="49"/>
      <c r="Z2" s="49"/>
    </row>
    <row r="3" spans="1:26" s="9" customFormat="1" ht="14.25" thickTop="1">
      <c r="A3" s="52"/>
      <c r="B3" s="219"/>
      <c r="C3" s="219"/>
      <c r="D3" s="10"/>
      <c r="E3" s="10"/>
      <c r="F3" s="108" t="s">
        <v>66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2"/>
      <c r="B4" s="220"/>
      <c r="C4" s="220"/>
      <c r="D4" s="10"/>
      <c r="E4" s="1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10"/>
      <c r="U4" s="10"/>
      <c r="V4" s="10"/>
      <c r="W4" s="10"/>
      <c r="X4" s="10"/>
      <c r="Y4" s="10"/>
      <c r="Z4" s="10"/>
    </row>
    <row r="5" spans="1:26" ht="18" customHeight="1">
      <c r="B5" s="123" t="s">
        <v>81</v>
      </c>
      <c r="C5" s="123"/>
      <c r="D5" s="123"/>
      <c r="E5" s="1"/>
      <c r="F5" s="1"/>
      <c r="G5" s="1"/>
      <c r="H5" s="1"/>
      <c r="I5" s="1"/>
      <c r="J5" s="1"/>
      <c r="K5" s="1"/>
      <c r="L5" s="1"/>
      <c r="M5" s="193"/>
      <c r="N5" s="193"/>
      <c r="O5" s="19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127" t="s">
        <v>6</v>
      </c>
      <c r="C6" s="180"/>
      <c r="D6" s="181" t="s">
        <v>7</v>
      </c>
      <c r="E6" s="182"/>
      <c r="F6" s="180"/>
      <c r="G6" s="181" t="s">
        <v>10</v>
      </c>
      <c r="H6" s="182"/>
      <c r="I6" s="180"/>
      <c r="J6" s="181" t="s">
        <v>0</v>
      </c>
      <c r="K6" s="182"/>
      <c r="L6" s="180"/>
      <c r="M6" s="181" t="s">
        <v>12</v>
      </c>
      <c r="N6" s="182"/>
      <c r="O6" s="180"/>
      <c r="P6" s="181" t="s">
        <v>1</v>
      </c>
      <c r="Q6" s="182"/>
      <c r="R6" s="180"/>
      <c r="S6" s="181" t="s">
        <v>2</v>
      </c>
      <c r="T6" s="182"/>
      <c r="U6" s="180"/>
      <c r="V6" s="181" t="s">
        <v>13</v>
      </c>
      <c r="W6" s="182"/>
      <c r="X6" s="180"/>
      <c r="Y6" s="181" t="s">
        <v>8</v>
      </c>
      <c r="Z6" s="182"/>
    </row>
    <row r="7" spans="1:26" ht="14.25" thickBot="1">
      <c r="B7" s="6" t="s">
        <v>20</v>
      </c>
      <c r="C7" s="183" t="s">
        <v>3</v>
      </c>
      <c r="D7" s="183" t="s">
        <v>9</v>
      </c>
      <c r="E7" s="183" t="s">
        <v>4</v>
      </c>
      <c r="F7" s="183" t="s">
        <v>3</v>
      </c>
      <c r="G7" s="183" t="s">
        <v>9</v>
      </c>
      <c r="H7" s="183" t="s">
        <v>4</v>
      </c>
      <c r="I7" s="183" t="s">
        <v>3</v>
      </c>
      <c r="J7" s="183" t="s">
        <v>9</v>
      </c>
      <c r="K7" s="183" t="s">
        <v>4</v>
      </c>
      <c r="L7" s="183" t="s">
        <v>3</v>
      </c>
      <c r="M7" s="183" t="s">
        <v>9</v>
      </c>
      <c r="N7" s="183" t="s">
        <v>4</v>
      </c>
      <c r="O7" s="183" t="s">
        <v>3</v>
      </c>
      <c r="P7" s="183" t="s">
        <v>9</v>
      </c>
      <c r="Q7" s="183" t="s">
        <v>4</v>
      </c>
      <c r="R7" s="183" t="s">
        <v>3</v>
      </c>
      <c r="S7" s="183" t="s">
        <v>9</v>
      </c>
      <c r="T7" s="183" t="s">
        <v>4</v>
      </c>
      <c r="U7" s="183" t="s">
        <v>3</v>
      </c>
      <c r="V7" s="183" t="s">
        <v>9</v>
      </c>
      <c r="W7" s="183" t="s">
        <v>4</v>
      </c>
      <c r="X7" s="183" t="s">
        <v>3</v>
      </c>
      <c r="Y7" s="183" t="s">
        <v>9</v>
      </c>
      <c r="Z7" s="183" t="s">
        <v>4</v>
      </c>
    </row>
    <row r="8" spans="1:26" s="45" customFormat="1" ht="13.5" customHeight="1" thickTop="1">
      <c r="A8" s="109">
        <v>1</v>
      </c>
      <c r="B8" s="184" t="s">
        <v>14</v>
      </c>
      <c r="C8" s="185" t="str">
        <f>[61]결승기록지!$C$11</f>
        <v>최명진</v>
      </c>
      <c r="D8" s="186" t="str">
        <f>[61]결승기록지!$E$11</f>
        <v>이리동중</v>
      </c>
      <c r="E8" s="187" t="str">
        <f>[61]결승기록지!$F$11</f>
        <v>11.08</v>
      </c>
      <c r="F8" s="185" t="str">
        <f>[61]결승기록지!$C$12</f>
        <v>박찬영</v>
      </c>
      <c r="G8" s="186" t="str">
        <f>[61]결승기록지!$E$12</f>
        <v>용인중</v>
      </c>
      <c r="H8" s="187" t="str">
        <f>[61]결승기록지!$F$12</f>
        <v>11.94</v>
      </c>
      <c r="I8" s="185" t="str">
        <f>[61]결승기록지!$C$13</f>
        <v>차윤오</v>
      </c>
      <c r="J8" s="186" t="str">
        <f>[61]결승기록지!$E$13</f>
        <v>석우중</v>
      </c>
      <c r="K8" s="187" t="str">
        <f>[61]결승기록지!$F$13</f>
        <v>12.10</v>
      </c>
      <c r="L8" s="185" t="str">
        <f>[61]결승기록지!$C$14</f>
        <v>장수영</v>
      </c>
      <c r="M8" s="186" t="str">
        <f>[61]결승기록지!$E$14</f>
        <v>월촌중</v>
      </c>
      <c r="N8" s="187" t="str">
        <f>[61]결승기록지!$F$14</f>
        <v>12.49</v>
      </c>
      <c r="O8" s="185" t="str">
        <f>[61]결승기록지!$C$15</f>
        <v>성재혁</v>
      </c>
      <c r="P8" s="186" t="str">
        <f>[61]결승기록지!$E$15</f>
        <v>전라중</v>
      </c>
      <c r="Q8" s="187" t="str">
        <f>[61]결승기록지!$F$15</f>
        <v>12.62</v>
      </c>
      <c r="R8" s="185" t="str">
        <f>[61]결승기록지!$C$16</f>
        <v>최승준</v>
      </c>
      <c r="S8" s="186" t="str">
        <f>[61]결승기록지!$E$16</f>
        <v>석우중</v>
      </c>
      <c r="T8" s="187" t="str">
        <f>[61]결승기록지!$F$16</f>
        <v>12.79</v>
      </c>
      <c r="U8" s="185" t="str">
        <f>[61]결승기록지!$C$17</f>
        <v>김도환</v>
      </c>
      <c r="V8" s="186" t="str">
        <f>[61]결승기록지!$E$17</f>
        <v>용인중</v>
      </c>
      <c r="W8" s="187" t="str">
        <f>[61]결승기록지!$F$17</f>
        <v>12.84</v>
      </c>
      <c r="X8" s="185" t="str">
        <f>[61]결승기록지!$C$18</f>
        <v>김도현</v>
      </c>
      <c r="Y8" s="186" t="str">
        <f>[61]결승기록지!$E$18</f>
        <v>석우중</v>
      </c>
      <c r="Z8" s="187" t="str">
        <f>[61]결승기록지!$F$18</f>
        <v>12.91</v>
      </c>
    </row>
    <row r="9" spans="1:26" s="45" customFormat="1" ht="13.5" customHeight="1">
      <c r="A9" s="109"/>
      <c r="B9" s="221" t="s">
        <v>5</v>
      </c>
      <c r="C9" s="189"/>
      <c r="D9" s="222" t="str">
        <f>[61]결승기록지!$G$8</f>
        <v>0.6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223"/>
    </row>
    <row r="10" spans="1:26" s="45" customFormat="1" ht="13.5" customHeight="1">
      <c r="A10" s="51">
        <v>2</v>
      </c>
      <c r="B10" s="201" t="s">
        <v>11</v>
      </c>
      <c r="C10" s="202" t="str">
        <f>[62]결승기록지!$C$11</f>
        <v>오민석</v>
      </c>
      <c r="D10" s="203" t="str">
        <f>[62]결승기록지!$E$11</f>
        <v>상장중</v>
      </c>
      <c r="E10" s="204" t="str">
        <f>[62]결승기록지!$F$11</f>
        <v>56.07</v>
      </c>
      <c r="F10" s="202" t="str">
        <f>[62]결승기록지!$C$12</f>
        <v>장현빈</v>
      </c>
      <c r="G10" s="203" t="str">
        <f>[62]결승기록지!$E$12</f>
        <v>합포중</v>
      </c>
      <c r="H10" s="204" t="str">
        <f>[62]결승기록지!$F$12</f>
        <v>56.07</v>
      </c>
      <c r="I10" s="202" t="str">
        <f>[62]결승기록지!$C$13</f>
        <v>오예준</v>
      </c>
      <c r="J10" s="203" t="str">
        <f>[62]결승기록지!$E$13</f>
        <v>인천남중</v>
      </c>
      <c r="K10" s="204" t="str">
        <f>[62]결승기록지!$F$13</f>
        <v>56.17</v>
      </c>
      <c r="L10" s="202" t="str">
        <f>[62]결승기록지!$C$14</f>
        <v>김건우</v>
      </c>
      <c r="M10" s="203" t="str">
        <f>[62]결승기록지!$E$14</f>
        <v>이리동중</v>
      </c>
      <c r="N10" s="204" t="str">
        <f>[62]결승기록지!$F$14</f>
        <v>56.99</v>
      </c>
      <c r="O10" s="202" t="str">
        <f>[62]결승기록지!$C$15</f>
        <v>정병준</v>
      </c>
      <c r="P10" s="203" t="str">
        <f>[62]결승기록지!$E$15</f>
        <v>전곡중</v>
      </c>
      <c r="Q10" s="204" t="str">
        <f>[62]결승기록지!$F$15</f>
        <v>58.47</v>
      </c>
      <c r="R10" s="202" t="str">
        <f>[62]결승기록지!$C$16</f>
        <v>문준서</v>
      </c>
      <c r="S10" s="203" t="str">
        <f>[62]결승기록지!$E$16</f>
        <v>대덕중</v>
      </c>
      <c r="T10" s="204" t="str">
        <f>[62]결승기록지!$F$16</f>
        <v>1:00.56</v>
      </c>
      <c r="U10" s="202" t="str">
        <f>[62]결승기록지!$C$17</f>
        <v>김민기</v>
      </c>
      <c r="V10" s="203" t="str">
        <f>[62]결승기록지!$E$17</f>
        <v>덕정중</v>
      </c>
      <c r="W10" s="204" t="str">
        <f>[62]결승기록지!$F$17</f>
        <v>1:02.27</v>
      </c>
      <c r="X10" s="202"/>
      <c r="Y10" s="203"/>
      <c r="Z10" s="204"/>
    </row>
    <row r="11" spans="1:26" s="45" customFormat="1" ht="13.5" customHeight="1">
      <c r="A11" s="51">
        <v>1</v>
      </c>
      <c r="B11" s="224" t="s">
        <v>45</v>
      </c>
      <c r="C11" s="225" t="str">
        <f>[63]결승기록지!$C$11</f>
        <v>김승엽</v>
      </c>
      <c r="D11" s="226" t="str">
        <f>[63]결승기록지!$E$11</f>
        <v>대전체육중</v>
      </c>
      <c r="E11" s="204" t="str">
        <f>[63]결승기록지!$F$11</f>
        <v>4:27.66</v>
      </c>
      <c r="F11" s="225" t="str">
        <f>[63]결승기록지!$C$12</f>
        <v>이영범</v>
      </c>
      <c r="G11" s="226" t="str">
        <f>[63]결승기록지!$E$12</f>
        <v>성보중</v>
      </c>
      <c r="H11" s="204" t="str">
        <f>[63]결승기록지!$F$12</f>
        <v>4:27.80</v>
      </c>
      <c r="I11" s="225" t="str">
        <f>[63]결승기록지!$C$13</f>
        <v>박성문</v>
      </c>
      <c r="J11" s="226" t="str">
        <f>[63]결승기록지!$E$13</f>
        <v>서천중</v>
      </c>
      <c r="K11" s="204" t="str">
        <f>[63]결승기록지!$F$13</f>
        <v>4:29.07</v>
      </c>
      <c r="L11" s="225" t="str">
        <f>[63]결승기록지!$C$14</f>
        <v>김예찬</v>
      </c>
      <c r="M11" s="226" t="str">
        <f>[63]결승기록지!$E$14</f>
        <v>천안오성중</v>
      </c>
      <c r="N11" s="204" t="str">
        <f>[63]결승기록지!$F$14</f>
        <v>4:39.96</v>
      </c>
      <c r="O11" s="225" t="str">
        <f>[63]결승기록지!$C$15</f>
        <v>정민우</v>
      </c>
      <c r="P11" s="226" t="str">
        <f>[63]결승기록지!$E$15</f>
        <v>석정중</v>
      </c>
      <c r="Q11" s="204" t="str">
        <f>[63]결승기록지!$F$15</f>
        <v>4:40.32</v>
      </c>
      <c r="R11" s="225" t="str">
        <f>[63]결승기록지!$C$16</f>
        <v>유형원</v>
      </c>
      <c r="S11" s="226" t="str">
        <f>[63]결승기록지!$E$16</f>
        <v>배문중</v>
      </c>
      <c r="T11" s="204" t="str">
        <f>[63]결승기록지!$F$16</f>
        <v>4:41.07</v>
      </c>
      <c r="U11" s="225" t="str">
        <f>[63]결승기록지!$C$17</f>
        <v>김권율</v>
      </c>
      <c r="V11" s="226" t="str">
        <f>[63]결승기록지!$E$17</f>
        <v>경기체육중</v>
      </c>
      <c r="W11" s="204" t="str">
        <f>[63]결승기록지!$F$17</f>
        <v>4:43.68</v>
      </c>
      <c r="X11" s="225" t="str">
        <f>[63]결승기록지!$C$18</f>
        <v>권재윤</v>
      </c>
      <c r="Y11" s="226" t="str">
        <f>[63]결승기록지!$E$18</f>
        <v>점촌중</v>
      </c>
      <c r="Z11" s="204" t="str">
        <f>[63]결승기록지!$F$18</f>
        <v>4:45.78</v>
      </c>
    </row>
    <row r="12" spans="1:26" s="45" customFormat="1" ht="13.5" customHeight="1">
      <c r="A12" s="109">
        <v>1</v>
      </c>
      <c r="B12" s="227" t="s">
        <v>17</v>
      </c>
      <c r="C12" s="228" t="str">
        <f>[64]멀리!$C$11</f>
        <v>김영현</v>
      </c>
      <c r="D12" s="229" t="str">
        <f>[64]멀리!$E$11</f>
        <v>합포중</v>
      </c>
      <c r="E12" s="230" t="str">
        <f>[64]멀리!$F$11</f>
        <v>5.35</v>
      </c>
      <c r="F12" s="228" t="str">
        <f>[64]멀리!$C$12</f>
        <v>이성진</v>
      </c>
      <c r="G12" s="229" t="str">
        <f>[64]멀리!$E$12</f>
        <v>광명북중</v>
      </c>
      <c r="H12" s="230" t="str">
        <f>[64]멀리!$F$12</f>
        <v>5.21</v>
      </c>
      <c r="I12" s="228" t="str">
        <f>[64]멀리!$C$13</f>
        <v>권혁찬</v>
      </c>
      <c r="J12" s="229" t="str">
        <f>[64]멀리!$E$13</f>
        <v>능곡중</v>
      </c>
      <c r="K12" s="230" t="str">
        <f>[64]멀리!$F$13</f>
        <v>5.17</v>
      </c>
      <c r="L12" s="228" t="str">
        <f>[64]멀리!$C$14</f>
        <v>강재혁</v>
      </c>
      <c r="M12" s="229" t="str">
        <f>[64]멀리!$E$14</f>
        <v>제주중</v>
      </c>
      <c r="N12" s="230" t="str">
        <f>[64]멀리!$F$14</f>
        <v>5.16</v>
      </c>
      <c r="O12" s="228" t="str">
        <f>[64]멀리!$C$15</f>
        <v>이세현</v>
      </c>
      <c r="P12" s="229" t="str">
        <f>[64]멀리!$E$15</f>
        <v>울산스포츠과학중</v>
      </c>
      <c r="Q12" s="230" t="str">
        <f>[64]멀리!$F$15</f>
        <v>4.96</v>
      </c>
      <c r="R12" s="228" t="str">
        <f>[64]멀리!$C$16</f>
        <v>변지민</v>
      </c>
      <c r="S12" s="229" t="str">
        <f>[64]멀리!$E$16</f>
        <v>경수중</v>
      </c>
      <c r="T12" s="230" t="str">
        <f>[64]멀리!$F$16</f>
        <v>4.95</v>
      </c>
      <c r="U12" s="228" t="str">
        <f>[64]멀리!$C$17</f>
        <v>양유빈</v>
      </c>
      <c r="V12" s="229" t="str">
        <f>[64]멀리!$E$17</f>
        <v>대전송촌중</v>
      </c>
      <c r="W12" s="230" t="str">
        <f>[64]멀리!$F$17</f>
        <v>4.94</v>
      </c>
      <c r="X12" s="228" t="str">
        <f>[64]멀리!$C$18</f>
        <v>김기준</v>
      </c>
      <c r="Y12" s="229" t="str">
        <f>[64]멀리!$E$18</f>
        <v>송운중</v>
      </c>
      <c r="Z12" s="230" t="str">
        <f>[64]멀리!$F$18</f>
        <v>4.82</v>
      </c>
    </row>
    <row r="13" spans="1:26" s="45" customFormat="1" ht="13.5" customHeight="1">
      <c r="A13" s="109"/>
      <c r="B13" s="221" t="s">
        <v>5</v>
      </c>
      <c r="C13" s="189"/>
      <c r="D13" s="191" t="str">
        <f>[64]멀리!$G$11</f>
        <v>-0.0</v>
      </c>
      <c r="E13" s="223"/>
      <c r="F13" s="189"/>
      <c r="G13" s="191" t="str">
        <f>[64]멀리!$G$12</f>
        <v>-0.4</v>
      </c>
      <c r="H13" s="223"/>
      <c r="I13" s="189"/>
      <c r="J13" s="191" t="str">
        <f>[64]멀리!$G$13</f>
        <v>-0.7</v>
      </c>
      <c r="K13" s="223"/>
      <c r="L13" s="189"/>
      <c r="M13" s="191" t="str">
        <f>[64]멀리!$G$14</f>
        <v>-0.4</v>
      </c>
      <c r="N13" s="223"/>
      <c r="O13" s="189"/>
      <c r="P13" s="191" t="str">
        <f>[64]멀리!$G$15</f>
        <v>0.0</v>
      </c>
      <c r="Q13" s="223"/>
      <c r="R13" s="189"/>
      <c r="S13" s="191" t="str">
        <f>[64]멀리!$G$16</f>
        <v>1.0</v>
      </c>
      <c r="T13" s="223"/>
      <c r="U13" s="189"/>
      <c r="V13" s="191" t="str">
        <f>[64]멀리!$G$17</f>
        <v>-0.4</v>
      </c>
      <c r="W13" s="223"/>
      <c r="X13" s="189"/>
      <c r="Y13" s="191" t="str">
        <f>[64]멀리!$G$18</f>
        <v>0.7</v>
      </c>
      <c r="Z13" s="223"/>
    </row>
    <row r="14" spans="1:26" s="45" customFormat="1" ht="13.5" customHeight="1">
      <c r="A14" s="51">
        <v>2</v>
      </c>
      <c r="B14" s="201" t="s">
        <v>55</v>
      </c>
      <c r="C14" s="202" t="str">
        <f>[64]창!$C$11</f>
        <v>권민우</v>
      </c>
      <c r="D14" s="203" t="str">
        <f>[64]창!$E$11</f>
        <v>천안오성중</v>
      </c>
      <c r="E14" s="204" t="str">
        <f>[64]창!$F$11</f>
        <v>46.36</v>
      </c>
      <c r="F14" s="202" t="str">
        <f>[64]창!$C$12</f>
        <v>이민우</v>
      </c>
      <c r="G14" s="203" t="str">
        <f>[64]창!$E$12</f>
        <v>전북체육중</v>
      </c>
      <c r="H14" s="204" t="str">
        <f>[64]창!$F$12</f>
        <v>43.34</v>
      </c>
      <c r="I14" s="202" t="str">
        <f>[64]창!$C$13</f>
        <v>이남규</v>
      </c>
      <c r="J14" s="203" t="str">
        <f>[64]창!$E$13</f>
        <v>천안오성중</v>
      </c>
      <c r="K14" s="204" t="str">
        <f>[64]창!$F$13</f>
        <v>40.38</v>
      </c>
      <c r="L14" s="202" t="str">
        <f>[64]창!$C$14</f>
        <v>윤현석</v>
      </c>
      <c r="M14" s="203" t="str">
        <f>[64]창!$E$14</f>
        <v>조치원중</v>
      </c>
      <c r="N14" s="204" t="str">
        <f>[64]창!$F$14</f>
        <v>37.91</v>
      </c>
      <c r="O14" s="202" t="str">
        <f>[64]창!$C$15</f>
        <v>장하진</v>
      </c>
      <c r="P14" s="203" t="str">
        <f>[64]창!$E$15</f>
        <v>대전대신중</v>
      </c>
      <c r="Q14" s="204" t="str">
        <f>[64]창!$F$15</f>
        <v>35.80</v>
      </c>
      <c r="R14" s="202" t="str">
        <f>[64]창!$C$16</f>
        <v>김구</v>
      </c>
      <c r="S14" s="203" t="str">
        <f>[64]창!$E$16</f>
        <v>삼성중</v>
      </c>
      <c r="T14" s="204" t="str">
        <f>[64]창!$F$16</f>
        <v>31.30</v>
      </c>
      <c r="U14" s="202" t="str">
        <f>[64]창!$C$17</f>
        <v>장인태</v>
      </c>
      <c r="V14" s="203" t="str">
        <f>[64]창!$E$17</f>
        <v>조치원중</v>
      </c>
      <c r="W14" s="204" t="str">
        <f>[64]창!$F$17</f>
        <v>28.92</v>
      </c>
      <c r="X14" s="202" t="str">
        <f>[64]창!$C$18</f>
        <v>강승모</v>
      </c>
      <c r="Y14" s="203" t="str">
        <f>[64]창!$E$18</f>
        <v>대전송촌중</v>
      </c>
      <c r="Z14" s="204" t="str">
        <f>[64]창!$F$18</f>
        <v>24.59</v>
      </c>
    </row>
    <row r="15" spans="1:26">
      <c r="A15" s="51"/>
    </row>
    <row r="16" spans="1:26">
      <c r="A16" s="51"/>
    </row>
    <row r="17" spans="1:26" ht="18" customHeight="1">
      <c r="A17" s="51"/>
      <c r="B17" s="123" t="s">
        <v>82</v>
      </c>
      <c r="C17" s="123"/>
      <c r="D17" s="1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1"/>
      <c r="B18" s="127" t="s">
        <v>6</v>
      </c>
      <c r="C18" s="180"/>
      <c r="D18" s="181" t="s">
        <v>7</v>
      </c>
      <c r="E18" s="182"/>
      <c r="F18" s="180"/>
      <c r="G18" s="181" t="s">
        <v>10</v>
      </c>
      <c r="H18" s="182"/>
      <c r="I18" s="180"/>
      <c r="J18" s="181" t="s">
        <v>0</v>
      </c>
      <c r="K18" s="182"/>
      <c r="L18" s="180"/>
      <c r="M18" s="181" t="s">
        <v>12</v>
      </c>
      <c r="N18" s="182"/>
      <c r="O18" s="180"/>
      <c r="P18" s="181" t="s">
        <v>1</v>
      </c>
      <c r="Q18" s="182"/>
      <c r="R18" s="180"/>
      <c r="S18" s="181" t="s">
        <v>2</v>
      </c>
      <c r="T18" s="182"/>
      <c r="U18" s="180"/>
      <c r="V18" s="181" t="s">
        <v>13</v>
      </c>
      <c r="W18" s="182"/>
      <c r="X18" s="180"/>
      <c r="Y18" s="181" t="s">
        <v>8</v>
      </c>
      <c r="Z18" s="182"/>
    </row>
    <row r="19" spans="1:26" ht="14.25" thickBot="1">
      <c r="A19" s="51"/>
      <c r="B19" s="6" t="s">
        <v>20</v>
      </c>
      <c r="C19" s="183" t="s">
        <v>3</v>
      </c>
      <c r="D19" s="183" t="s">
        <v>9</v>
      </c>
      <c r="E19" s="183" t="s">
        <v>4</v>
      </c>
      <c r="F19" s="183" t="s">
        <v>3</v>
      </c>
      <c r="G19" s="183" t="s">
        <v>9</v>
      </c>
      <c r="H19" s="183" t="s">
        <v>4</v>
      </c>
      <c r="I19" s="183" t="s">
        <v>3</v>
      </c>
      <c r="J19" s="183" t="s">
        <v>9</v>
      </c>
      <c r="K19" s="183" t="s">
        <v>4</v>
      </c>
      <c r="L19" s="183" t="s">
        <v>3</v>
      </c>
      <c r="M19" s="183" t="s">
        <v>9</v>
      </c>
      <c r="N19" s="183" t="s">
        <v>4</v>
      </c>
      <c r="O19" s="183" t="s">
        <v>3</v>
      </c>
      <c r="P19" s="183" t="s">
        <v>9</v>
      </c>
      <c r="Q19" s="183" t="s">
        <v>4</v>
      </c>
      <c r="R19" s="183" t="s">
        <v>3</v>
      </c>
      <c r="S19" s="183" t="s">
        <v>9</v>
      </c>
      <c r="T19" s="183" t="s">
        <v>4</v>
      </c>
      <c r="U19" s="183" t="s">
        <v>3</v>
      </c>
      <c r="V19" s="183" t="s">
        <v>9</v>
      </c>
      <c r="W19" s="183" t="s">
        <v>4</v>
      </c>
      <c r="X19" s="183" t="s">
        <v>3</v>
      </c>
      <c r="Y19" s="183" t="s">
        <v>9</v>
      </c>
      <c r="Z19" s="183" t="s">
        <v>4</v>
      </c>
    </row>
    <row r="20" spans="1:26" s="46" customFormat="1" ht="13.5" customHeight="1" thickTop="1">
      <c r="A20" s="109">
        <v>1</v>
      </c>
      <c r="B20" s="184" t="s">
        <v>14</v>
      </c>
      <c r="C20" s="185" t="str">
        <f>[65]결승기록지!$C$11</f>
        <v>이현채</v>
      </c>
      <c r="D20" s="186" t="str">
        <f>[65]결승기록지!$E$11</f>
        <v>전라중</v>
      </c>
      <c r="E20" s="187" t="str">
        <f>[65]결승기록지!$F$11</f>
        <v>13.11</v>
      </c>
      <c r="F20" s="185" t="str">
        <f>[65]결승기록지!$C$12</f>
        <v>좌유나</v>
      </c>
      <c r="G20" s="186" t="str">
        <f>[65]결승기록지!$E$12</f>
        <v>신성여자중</v>
      </c>
      <c r="H20" s="187" t="str">
        <f>[65]결승기록지!$F$12</f>
        <v>13.19</v>
      </c>
      <c r="I20" s="185" t="str">
        <f>[65]결승기록지!$C$13</f>
        <v>장수인</v>
      </c>
      <c r="J20" s="186" t="str">
        <f>[65]결승기록지!$E$13</f>
        <v>울산스포츠과학중</v>
      </c>
      <c r="K20" s="187" t="str">
        <f>[65]결승기록지!$F$13</f>
        <v>13.22</v>
      </c>
      <c r="L20" s="185" t="str">
        <f>[65]결승기록지!$C$14</f>
        <v>정지우</v>
      </c>
      <c r="M20" s="186" t="str">
        <f>[65]결승기록지!$E$14</f>
        <v>월촌중</v>
      </c>
      <c r="N20" s="187" t="str">
        <f>[65]결승기록지!$F$14</f>
        <v>13.24</v>
      </c>
      <c r="O20" s="185" t="str">
        <f>[65]결승기록지!$C$15</f>
        <v>김예리</v>
      </c>
      <c r="P20" s="186" t="str">
        <f>[65]결승기록지!$E$15</f>
        <v>월촌중</v>
      </c>
      <c r="Q20" s="187" t="str">
        <f>[65]결승기록지!$F$15</f>
        <v>13.50</v>
      </c>
      <c r="R20" s="185" t="str">
        <f>[65]결승기록지!$C$16</f>
        <v>박예서</v>
      </c>
      <c r="S20" s="186" t="str">
        <f>[65]결승기록지!$E$16</f>
        <v>우석중</v>
      </c>
      <c r="T20" s="187" t="str">
        <f>[65]결승기록지!$F$16</f>
        <v>14.06</v>
      </c>
      <c r="U20" s="185" t="str">
        <f>[65]결승기록지!$C$17</f>
        <v>김소원</v>
      </c>
      <c r="V20" s="186" t="str">
        <f>[65]결승기록지!$E$17</f>
        <v>성보중</v>
      </c>
      <c r="W20" s="187" t="str">
        <f>[65]결승기록지!$F$17</f>
        <v>14.10</v>
      </c>
      <c r="X20" s="185" t="str">
        <f>[65]결승기록지!$C$18</f>
        <v>박은서</v>
      </c>
      <c r="Y20" s="186" t="str">
        <f>[65]결승기록지!$E$18</f>
        <v>대경중</v>
      </c>
      <c r="Z20" s="187" t="str">
        <f>[65]결승기록지!$F$18</f>
        <v>15.01</v>
      </c>
    </row>
    <row r="21" spans="1:26" s="46" customFormat="1" ht="13.5" customHeight="1">
      <c r="A21" s="109"/>
      <c r="B21" s="221" t="s">
        <v>5</v>
      </c>
      <c r="C21" s="189"/>
      <c r="D21" s="190" t="str">
        <f>[65]결승기록지!$G$8</f>
        <v>-0.1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223"/>
    </row>
    <row r="22" spans="1:26" s="46" customFormat="1" ht="13.5" customHeight="1">
      <c r="A22" s="52">
        <v>2</v>
      </c>
      <c r="B22" s="201" t="s">
        <v>11</v>
      </c>
      <c r="C22" s="202" t="str">
        <f>[66]결승기록지!$C$11</f>
        <v>권현진</v>
      </c>
      <c r="D22" s="203" t="str">
        <f>[66]결승기록지!$E$11</f>
        <v>안동길주중</v>
      </c>
      <c r="E22" s="204" t="str">
        <f>[66]결승기록지!$F$11</f>
        <v>1:03.52</v>
      </c>
      <c r="F22" s="202" t="str">
        <f>[66]결승기록지!$C$12</f>
        <v>공지민</v>
      </c>
      <c r="G22" s="203" t="str">
        <f>[66]결승기록지!$E$12</f>
        <v>흥진중</v>
      </c>
      <c r="H22" s="204" t="str">
        <f>[66]결승기록지!$F$12</f>
        <v>1:04.45</v>
      </c>
      <c r="I22" s="202" t="str">
        <f>[66]결승기록지!$C$13</f>
        <v>김지민</v>
      </c>
      <c r="J22" s="203" t="str">
        <f>[66]결승기록지!$E$13</f>
        <v>성일중</v>
      </c>
      <c r="K22" s="204" t="str">
        <f>[66]결승기록지!$F$13</f>
        <v>1:06.63</v>
      </c>
      <c r="L22" s="202" t="str">
        <f>[66]결승기록지!$C$14</f>
        <v>오미화</v>
      </c>
      <c r="M22" s="203" t="str">
        <f>[66]결승기록지!$E$14</f>
        <v>인화여자중</v>
      </c>
      <c r="N22" s="204" t="str">
        <f>[66]결승기록지!$F$14</f>
        <v>1:08.20</v>
      </c>
      <c r="O22" s="202" t="str">
        <f>[66]결승기록지!$C$15</f>
        <v>정민지</v>
      </c>
      <c r="P22" s="203" t="str">
        <f>[66]결승기록지!$E$15</f>
        <v>안동길주중</v>
      </c>
      <c r="Q22" s="204" t="str">
        <f>[66]결승기록지!$F$15</f>
        <v>1:09.98</v>
      </c>
      <c r="R22" s="202" t="str">
        <f>[66]결승기록지!$C$16</f>
        <v>강예다</v>
      </c>
      <c r="S22" s="203" t="str">
        <f>[66]결승기록지!$E$16</f>
        <v>덕정중</v>
      </c>
      <c r="T22" s="204" t="str">
        <f>[66]결승기록지!$F$16</f>
        <v>1:13.73</v>
      </c>
      <c r="U22" s="202" t="str">
        <f>[66]결승기록지!$C$17</f>
        <v>정서현</v>
      </c>
      <c r="V22" s="203" t="str">
        <f>[66]결승기록지!$E$17</f>
        <v>경기경안중</v>
      </c>
      <c r="W22" s="204" t="str">
        <f>[66]결승기록지!$F$17</f>
        <v>1:15.97</v>
      </c>
      <c r="X22" s="202" t="str">
        <f>[66]결승기록지!$C$18</f>
        <v>강현경</v>
      </c>
      <c r="Y22" s="203" t="str">
        <f>[66]결승기록지!$E$18</f>
        <v>조치원중</v>
      </c>
      <c r="Z22" s="204" t="str">
        <f>[66]결승기록지!$F$18</f>
        <v>1:16.03</v>
      </c>
    </row>
    <row r="23" spans="1:26" s="46" customFormat="1" ht="13.5" customHeight="1">
      <c r="A23" s="52">
        <v>1</v>
      </c>
      <c r="B23" s="224" t="s">
        <v>45</v>
      </c>
      <c r="C23" s="225" t="str">
        <f>[67]결승기록지!$C$11</f>
        <v>홍지승</v>
      </c>
      <c r="D23" s="226" t="str">
        <f>[67]결승기록지!$E$11</f>
        <v>천안오성중</v>
      </c>
      <c r="E23" s="231" t="str">
        <f>[67]결승기록지!$F$11</f>
        <v>5:04.91</v>
      </c>
      <c r="F23" s="225" t="str">
        <f>[67]결승기록지!$C$12</f>
        <v>이미지</v>
      </c>
      <c r="G23" s="226" t="str">
        <f>[67]결승기록지!$E$12</f>
        <v>대전체육중</v>
      </c>
      <c r="H23" s="231" t="str">
        <f>[67]결승기록지!$F$12</f>
        <v>5:08.77</v>
      </c>
      <c r="I23" s="225" t="str">
        <f>[67]결승기록지!$C$13</f>
        <v>이민지</v>
      </c>
      <c r="J23" s="226" t="str">
        <f>[67]결승기록지!$E$13</f>
        <v>대전체육중</v>
      </c>
      <c r="K23" s="231" t="str">
        <f>[67]결승기록지!$F$13</f>
        <v>5:09.29</v>
      </c>
      <c r="L23" s="225" t="str">
        <f>[67]결승기록지!$C$14</f>
        <v>김보미</v>
      </c>
      <c r="M23" s="226" t="str">
        <f>[67]결승기록지!$E$14</f>
        <v>용인중</v>
      </c>
      <c r="N23" s="231" t="str">
        <f>[67]결승기록지!$F$14</f>
        <v>5:16.59</v>
      </c>
      <c r="O23" s="225" t="str">
        <f>[67]결승기록지!$C$15</f>
        <v>이예솔</v>
      </c>
      <c r="P23" s="226" t="str">
        <f>[67]결승기록지!$E$15</f>
        <v>문경여자중</v>
      </c>
      <c r="Q23" s="231" t="str">
        <f>[67]결승기록지!$F$15</f>
        <v>5:21.68</v>
      </c>
      <c r="R23" s="225" t="str">
        <f>[67]결승기록지!$C$16</f>
        <v>김소윤</v>
      </c>
      <c r="S23" s="226" t="str">
        <f>[67]결승기록지!$E$16</f>
        <v>이현중</v>
      </c>
      <c r="T23" s="231" t="str">
        <f>[67]결승기록지!$F$16</f>
        <v>5:39.18</v>
      </c>
      <c r="U23" s="225" t="str">
        <f>[67]결승기록지!$C$17</f>
        <v>임지우</v>
      </c>
      <c r="V23" s="226" t="str">
        <f>[67]결승기록지!$E$17</f>
        <v>부천여자중</v>
      </c>
      <c r="W23" s="231" t="str">
        <f>[67]결승기록지!$F$17</f>
        <v>5:43.16</v>
      </c>
      <c r="X23" s="225" t="str">
        <f>[67]결승기록지!$C$18</f>
        <v>이서진</v>
      </c>
      <c r="Y23" s="226" t="str">
        <f>[67]결승기록지!$E$18</f>
        <v>부천여자중</v>
      </c>
      <c r="Z23" s="231" t="str">
        <f>[67]결승기록지!$F$18</f>
        <v>5:50.54</v>
      </c>
    </row>
    <row r="24" spans="1:26" s="45" customFormat="1" ht="13.5" customHeight="1">
      <c r="A24" s="208">
        <v>1</v>
      </c>
      <c r="B24" s="227" t="s">
        <v>17</v>
      </c>
      <c r="C24" s="228" t="str">
        <f>[68]멀리!$C$11</f>
        <v>최연서</v>
      </c>
      <c r="D24" s="229" t="str">
        <f>[68]멀리!$E$11</f>
        <v>전라중</v>
      </c>
      <c r="E24" s="230" t="str">
        <f>[68]멀리!$F$11</f>
        <v>4.92</v>
      </c>
      <c r="F24" s="228" t="str">
        <f>[68]멀리!$C$12</f>
        <v>최혜지</v>
      </c>
      <c r="G24" s="229" t="str">
        <f>[68]멀리!$E$12</f>
        <v>부원여자중</v>
      </c>
      <c r="H24" s="230" t="str">
        <f>[68]멀리!$F$12</f>
        <v>4.72</v>
      </c>
      <c r="I24" s="228" t="str">
        <f>[68]멀리!$C$13</f>
        <v>박소연</v>
      </c>
      <c r="J24" s="229" t="str">
        <f>[68]멀리!$E$13</f>
        <v>부원여자중</v>
      </c>
      <c r="K24" s="230" t="str">
        <f>[68]멀리!$F$13</f>
        <v>4.12</v>
      </c>
      <c r="L24" s="228"/>
      <c r="M24" s="229"/>
      <c r="N24" s="230"/>
      <c r="O24" s="228"/>
      <c r="P24" s="229"/>
      <c r="Q24" s="230"/>
      <c r="R24" s="228"/>
      <c r="S24" s="229"/>
      <c r="T24" s="230"/>
      <c r="U24" s="228"/>
      <c r="V24" s="229"/>
      <c r="W24" s="230"/>
      <c r="X24" s="228"/>
      <c r="Y24" s="229"/>
      <c r="Z24" s="230"/>
    </row>
    <row r="25" spans="1:26" s="45" customFormat="1" ht="13.5" customHeight="1">
      <c r="A25" s="208"/>
      <c r="B25" s="221" t="s">
        <v>5</v>
      </c>
      <c r="C25" s="189"/>
      <c r="D25" s="191" t="str">
        <f>[68]멀리!$G$11</f>
        <v>-0.9</v>
      </c>
      <c r="E25" s="223"/>
      <c r="F25" s="189"/>
      <c r="G25" s="191" t="str">
        <f>[68]멀리!$G$12</f>
        <v>-1.0</v>
      </c>
      <c r="H25" s="223"/>
      <c r="I25" s="189"/>
      <c r="J25" s="191" t="str">
        <f>[68]멀리!$G$13</f>
        <v>-0.1</v>
      </c>
      <c r="K25" s="223"/>
      <c r="L25" s="189"/>
      <c r="M25" s="191"/>
      <c r="N25" s="223"/>
      <c r="O25" s="189"/>
      <c r="P25" s="191"/>
      <c r="Q25" s="223"/>
      <c r="R25" s="189"/>
      <c r="S25" s="191"/>
      <c r="T25" s="223"/>
      <c r="U25" s="189"/>
      <c r="V25" s="191"/>
      <c r="W25" s="223"/>
      <c r="X25" s="189"/>
      <c r="Y25" s="191"/>
      <c r="Z25" s="223"/>
    </row>
    <row r="26" spans="1:26" s="45" customFormat="1" ht="13.5" customHeight="1">
      <c r="A26" s="51">
        <v>3</v>
      </c>
      <c r="B26" s="201" t="s">
        <v>55</v>
      </c>
      <c r="C26" s="202" t="str">
        <f>[68]창!$C$11</f>
        <v>김주희</v>
      </c>
      <c r="D26" s="203" t="str">
        <f>[68]창!$E$11</f>
        <v>서생중</v>
      </c>
      <c r="E26" s="204" t="str">
        <f>[68]창!$F$11</f>
        <v>30.15</v>
      </c>
      <c r="F26" s="202" t="str">
        <f>[68]창!$C$12</f>
        <v>유혜정</v>
      </c>
      <c r="G26" s="203" t="str">
        <f>[68]창!$E$12</f>
        <v>가좌여자중</v>
      </c>
      <c r="H26" s="204" t="str">
        <f>[68]창!$F$12</f>
        <v>29.09</v>
      </c>
      <c r="I26" s="202" t="str">
        <f>[68]창!$C$13</f>
        <v>마소영</v>
      </c>
      <c r="J26" s="203" t="str">
        <f>[68]창!$E$13</f>
        <v>주례여자중</v>
      </c>
      <c r="K26" s="204" t="str">
        <f>[68]창!$F$13</f>
        <v>24.15</v>
      </c>
      <c r="L26" s="202"/>
      <c r="M26" s="203"/>
      <c r="N26" s="204"/>
      <c r="O26" s="202"/>
      <c r="P26" s="203"/>
      <c r="Q26" s="212"/>
      <c r="R26" s="202"/>
      <c r="S26" s="203"/>
      <c r="T26" s="204"/>
      <c r="U26" s="202"/>
      <c r="V26" s="203"/>
      <c r="W26" s="204"/>
      <c r="X26" s="202"/>
      <c r="Y26" s="203"/>
      <c r="Z26" s="212"/>
    </row>
    <row r="27" spans="1:26">
      <c r="A27" s="54"/>
    </row>
    <row r="28" spans="1:26">
      <c r="A28" s="54"/>
    </row>
    <row r="29" spans="1:26">
      <c r="A29" s="54"/>
    </row>
    <row r="30" spans="1:26">
      <c r="A30" s="54"/>
    </row>
    <row r="31" spans="1:26">
      <c r="A31" s="54"/>
    </row>
    <row r="32" spans="1:26">
      <c r="A32" s="54"/>
    </row>
    <row r="33" spans="1:1">
      <c r="A33" s="54"/>
    </row>
    <row r="34" spans="1:1">
      <c r="A34" s="54"/>
    </row>
    <row r="35" spans="1:1">
      <c r="A35" s="54"/>
    </row>
    <row r="36" spans="1:1">
      <c r="A36" s="54"/>
    </row>
    <row r="37" spans="1:1">
      <c r="A37" s="54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13" t="s">
        <v>65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49" t="s">
        <v>43</v>
      </c>
      <c r="V2" s="49"/>
      <c r="W2" s="49"/>
      <c r="X2" s="49"/>
      <c r="Y2" s="49"/>
      <c r="Z2" s="49"/>
    </row>
    <row r="3" spans="1:26" s="9" customFormat="1" ht="14.25" thickTop="1">
      <c r="A3" s="52"/>
      <c r="B3" s="107" t="s">
        <v>62</v>
      </c>
      <c r="C3" s="107"/>
      <c r="D3" s="10"/>
      <c r="E3" s="10"/>
      <c r="F3" s="108" t="s">
        <v>66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29</v>
      </c>
      <c r="C5" s="2"/>
      <c r="D5" s="3" t="s">
        <v>30</v>
      </c>
      <c r="E5" s="4"/>
      <c r="F5" s="2"/>
      <c r="G5" s="3" t="s">
        <v>31</v>
      </c>
      <c r="H5" s="4"/>
      <c r="I5" s="2"/>
      <c r="J5" s="3" t="s">
        <v>32</v>
      </c>
      <c r="K5" s="4"/>
      <c r="L5" s="2"/>
      <c r="M5" s="3" t="s">
        <v>33</v>
      </c>
      <c r="N5" s="4"/>
      <c r="O5" s="2"/>
      <c r="P5" s="3" t="s">
        <v>34</v>
      </c>
      <c r="Q5" s="4"/>
      <c r="R5" s="2"/>
      <c r="S5" s="3" t="s">
        <v>35</v>
      </c>
      <c r="T5" s="4"/>
      <c r="U5" s="2"/>
      <c r="V5" s="3" t="s">
        <v>36</v>
      </c>
      <c r="W5" s="4"/>
      <c r="X5" s="2"/>
      <c r="Y5" s="3" t="s">
        <v>37</v>
      </c>
      <c r="Z5" s="4"/>
    </row>
    <row r="6" spans="1:26" ht="14.25" thickBot="1">
      <c r="B6" s="6" t="s">
        <v>38</v>
      </c>
      <c r="C6" s="5" t="s">
        <v>39</v>
      </c>
      <c r="D6" s="5" t="s">
        <v>40</v>
      </c>
      <c r="E6" s="5" t="s">
        <v>41</v>
      </c>
      <c r="F6" s="5" t="s">
        <v>39</v>
      </c>
      <c r="G6" s="5" t="s">
        <v>40</v>
      </c>
      <c r="H6" s="5" t="s">
        <v>41</v>
      </c>
      <c r="I6" s="5" t="s">
        <v>39</v>
      </c>
      <c r="J6" s="5" t="s">
        <v>40</v>
      </c>
      <c r="K6" s="5" t="s">
        <v>41</v>
      </c>
      <c r="L6" s="5" t="s">
        <v>39</v>
      </c>
      <c r="M6" s="5" t="s">
        <v>40</v>
      </c>
      <c r="N6" s="5" t="s">
        <v>41</v>
      </c>
      <c r="O6" s="5" t="s">
        <v>39</v>
      </c>
      <c r="P6" s="5" t="s">
        <v>40</v>
      </c>
      <c r="Q6" s="5" t="s">
        <v>41</v>
      </c>
      <c r="R6" s="5" t="s">
        <v>39</v>
      </c>
      <c r="S6" s="5" t="s">
        <v>40</v>
      </c>
      <c r="T6" s="5" t="s">
        <v>41</v>
      </c>
      <c r="U6" s="5" t="s">
        <v>39</v>
      </c>
      <c r="V6" s="5" t="s">
        <v>40</v>
      </c>
      <c r="W6" s="5" t="s">
        <v>41</v>
      </c>
      <c r="X6" s="5" t="s">
        <v>39</v>
      </c>
      <c r="Y6" s="5" t="s">
        <v>40</v>
      </c>
      <c r="Z6" s="5" t="s">
        <v>41</v>
      </c>
    </row>
    <row r="7" spans="1:26" s="70" customFormat="1" ht="13.5" customHeight="1" thickTop="1">
      <c r="A7" s="109">
        <v>2</v>
      </c>
      <c r="B7" s="12" t="s">
        <v>22</v>
      </c>
      <c r="C7" s="63" t="str">
        <f>[1]결승기록지!$C$11</f>
        <v>이재혁</v>
      </c>
      <c r="D7" s="64" t="str">
        <f>[1]결승기록지!$E$11</f>
        <v>충남체육고</v>
      </c>
      <c r="E7" s="26" t="str">
        <f>[1]결승기록지!$F$11</f>
        <v>10.46CR</v>
      </c>
      <c r="F7" s="24" t="str">
        <f>[1]결승기록지!$C$12</f>
        <v>김량희</v>
      </c>
      <c r="G7" s="25" t="str">
        <f>[1]결승기록지!$E$12</f>
        <v>전북체육고</v>
      </c>
      <c r="H7" s="26" t="str">
        <f>[1]결승기록지!$F$12</f>
        <v>10.62CR</v>
      </c>
      <c r="I7" s="24" t="str">
        <f>[1]결승기록지!$C$13</f>
        <v>김동암</v>
      </c>
      <c r="J7" s="25" t="str">
        <f>[1]결승기록지!$E$13</f>
        <v>서울체육고</v>
      </c>
      <c r="K7" s="26" t="str">
        <f>[1]결승기록지!$F$13</f>
        <v>10.74</v>
      </c>
      <c r="L7" s="24" t="str">
        <f>[1]결승기록지!$C$14</f>
        <v>노호진</v>
      </c>
      <c r="M7" s="25" t="str">
        <f>[1]결승기록지!$E$14</f>
        <v>대구체육고</v>
      </c>
      <c r="N7" s="26" t="str">
        <f>[1]결승기록지!$F$14</f>
        <v>10.74</v>
      </c>
      <c r="O7" s="24" t="str">
        <f>[1]결승기록지!$C$15</f>
        <v>이동현</v>
      </c>
      <c r="P7" s="25" t="str">
        <f>[1]결승기록지!$E$15</f>
        <v>남녕고</v>
      </c>
      <c r="Q7" s="26" t="str">
        <f>[1]결승기록지!$F$15</f>
        <v>10.76</v>
      </c>
      <c r="R7" s="24" t="str">
        <f>[1]결승기록지!$C$16</f>
        <v>이태화</v>
      </c>
      <c r="S7" s="25" t="str">
        <f>[1]결승기록지!$E$16</f>
        <v>동인천고</v>
      </c>
      <c r="T7" s="26" t="str">
        <f>[1]결승기록지!$F$16</f>
        <v>10.90</v>
      </c>
      <c r="U7" s="24" t="str">
        <f>[1]결승기록지!$C$17</f>
        <v>하승원</v>
      </c>
      <c r="V7" s="25" t="str">
        <f>[1]결승기록지!$E$18</f>
        <v>대전체육고</v>
      </c>
      <c r="W7" s="26" t="str">
        <f>[1]결승기록지!$F$17</f>
        <v>10.93</v>
      </c>
      <c r="X7" s="24"/>
      <c r="Y7" s="25"/>
      <c r="Z7" s="26"/>
    </row>
    <row r="8" spans="1:26" s="70" customFormat="1" ht="13.5" customHeight="1">
      <c r="A8" s="109"/>
      <c r="B8" s="13" t="s">
        <v>21</v>
      </c>
      <c r="C8" s="37"/>
      <c r="D8" s="38" t="str">
        <f>[1]결승기록지!$G$8</f>
        <v>0.6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39"/>
    </row>
    <row r="9" spans="1:26" s="70" customFormat="1" ht="13.5" customHeight="1">
      <c r="A9" s="109">
        <v>3</v>
      </c>
      <c r="B9" s="14" t="s">
        <v>23</v>
      </c>
      <c r="C9" s="34" t="str">
        <f>[2]결승기록지!$C$11</f>
        <v>김준성</v>
      </c>
      <c r="D9" s="35" t="str">
        <f>[2]결승기록지!$E$11</f>
        <v>동광고</v>
      </c>
      <c r="E9" s="36" t="str">
        <f>[2]결승기록지!$F$11</f>
        <v>21.82</v>
      </c>
      <c r="F9" s="34" t="str">
        <f>[2]결승기록지!$C$12</f>
        <v>이동현</v>
      </c>
      <c r="G9" s="35" t="str">
        <f>[2]결승기록지!$E$12</f>
        <v>남녕고</v>
      </c>
      <c r="H9" s="36" t="str">
        <f>[2]결승기록지!$F$12</f>
        <v>22.15</v>
      </c>
      <c r="I9" s="34" t="str">
        <f>[2]결승기록지!$C$13</f>
        <v>김은섭</v>
      </c>
      <c r="J9" s="35" t="str">
        <f>[2]결승기록지!$E$13</f>
        <v>서울체육고</v>
      </c>
      <c r="K9" s="36" t="str">
        <f>[2]결승기록지!$F$13</f>
        <v>22.21</v>
      </c>
      <c r="L9" s="34" t="str">
        <f>[2]결승기록지!$C$14</f>
        <v>박권</v>
      </c>
      <c r="M9" s="35" t="str">
        <f>[2]결승기록지!$E$14</f>
        <v>동인천고</v>
      </c>
      <c r="N9" s="36" t="str">
        <f>[2]결승기록지!$F$14</f>
        <v>22.23</v>
      </c>
      <c r="O9" s="34" t="str">
        <f>[2]결승기록지!$C$15</f>
        <v>노호진</v>
      </c>
      <c r="P9" s="35" t="str">
        <f>[2]결승기록지!$E$15</f>
        <v>대구체육고</v>
      </c>
      <c r="Q9" s="36" t="str">
        <f>[2]결승기록지!$F$15</f>
        <v>22.23</v>
      </c>
      <c r="R9" s="34" t="str">
        <f>[2]결승기록지!$C$16</f>
        <v>이태화</v>
      </c>
      <c r="S9" s="35" t="str">
        <f>[2]결승기록지!$E$16</f>
        <v>동인천고</v>
      </c>
      <c r="T9" s="36" t="str">
        <f>[2]결승기록지!$F$16</f>
        <v>22.40</v>
      </c>
      <c r="U9" s="34" t="str">
        <f>[2]결승기록지!$C$17</f>
        <v>윤여준</v>
      </c>
      <c r="V9" s="35" t="str">
        <f>[2]결승기록지!$E$17</f>
        <v>충남체육고</v>
      </c>
      <c r="W9" s="36" t="str">
        <f>[2]결승기록지!$F$17</f>
        <v>22.58</v>
      </c>
      <c r="X9" s="34"/>
      <c r="Y9" s="35"/>
      <c r="Z9" s="36"/>
    </row>
    <row r="10" spans="1:26" s="70" customFormat="1" ht="13.5" customHeight="1">
      <c r="A10" s="109"/>
      <c r="B10" s="13" t="s">
        <v>21</v>
      </c>
      <c r="C10" s="37"/>
      <c r="D10" s="38" t="str">
        <f>[2]결승기록지!$G$8</f>
        <v>1.5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39"/>
    </row>
    <row r="11" spans="1:26" s="70" customFormat="1" ht="13.5" customHeight="1">
      <c r="A11" s="51">
        <v>1</v>
      </c>
      <c r="B11" s="15" t="s">
        <v>44</v>
      </c>
      <c r="C11" s="27" t="str">
        <f>[3]결승기록지!$C$11</f>
        <v>김준성</v>
      </c>
      <c r="D11" s="28" t="str">
        <f>[3]결승기록지!$E$11</f>
        <v>동광고</v>
      </c>
      <c r="E11" s="29" t="str">
        <f>[3]결승기록지!$F$11</f>
        <v>48.86</v>
      </c>
      <c r="F11" s="27" t="str">
        <f>[3]결승기록지!$C$12</f>
        <v>박권</v>
      </c>
      <c r="G11" s="28" t="str">
        <f>[3]결승기록지!$E$12</f>
        <v>동인천고</v>
      </c>
      <c r="H11" s="29" t="str">
        <f>[3]결승기록지!$F$12</f>
        <v>50.14</v>
      </c>
      <c r="I11" s="27" t="str">
        <f>[3]결승기록지!$C$13</f>
        <v>이진영</v>
      </c>
      <c r="J11" s="28" t="str">
        <f>[3]결승기록지!$E$13</f>
        <v>심원고</v>
      </c>
      <c r="K11" s="29" t="str">
        <f>[3]결승기록지!$F$13</f>
        <v>50.24</v>
      </c>
      <c r="L11" s="27" t="str">
        <f>[3]결승기록지!$C$14</f>
        <v>정윤성</v>
      </c>
      <c r="M11" s="28" t="str">
        <f>[3]결승기록지!$E$14</f>
        <v>충남체육고</v>
      </c>
      <c r="N11" s="29" t="str">
        <f>[3]결승기록지!$F$14</f>
        <v>50.68</v>
      </c>
      <c r="O11" s="27" t="str">
        <f>[3]결승기록지!$C$15</f>
        <v>박상민</v>
      </c>
      <c r="P11" s="28" t="str">
        <f>[3]결승기록지!$E$15</f>
        <v>서울체육고</v>
      </c>
      <c r="Q11" s="29" t="str">
        <f>[3]결승기록지!$F$15</f>
        <v>51.34</v>
      </c>
      <c r="R11" s="27" t="str">
        <f>[3]결승기록지!$C$16</f>
        <v>김진형</v>
      </c>
      <c r="S11" s="28" t="str">
        <f>[3]결승기록지!$E$16</f>
        <v>충남체육고</v>
      </c>
      <c r="T11" s="29" t="str">
        <f>[3]결승기록지!$F$16</f>
        <v>51.56</v>
      </c>
      <c r="U11" s="27" t="str">
        <f>[3]결승기록지!$C$17</f>
        <v>전유민</v>
      </c>
      <c r="V11" s="28" t="str">
        <f>[3]결승기록지!$E$17</f>
        <v>서울체육고</v>
      </c>
      <c r="W11" s="29" t="str">
        <f>[3]결승기록지!$F$17</f>
        <v>52.80</v>
      </c>
      <c r="X11" s="27"/>
      <c r="Y11" s="28"/>
      <c r="Z11" s="29"/>
    </row>
    <row r="12" spans="1:26" s="70" customFormat="1" ht="13.5" customHeight="1">
      <c r="A12" s="51">
        <v>3</v>
      </c>
      <c r="B12" s="15" t="s">
        <v>24</v>
      </c>
      <c r="C12" s="27" t="str">
        <f>[4]결승기록지!$C$11</f>
        <v>김진만</v>
      </c>
      <c r="D12" s="28" t="str">
        <f>[4]결승기록지!$E$11</f>
        <v>충현고</v>
      </c>
      <c r="E12" s="29" t="str">
        <f>[4]결승기록지!$F$11</f>
        <v>1:56.30</v>
      </c>
      <c r="F12" s="27" t="str">
        <f>[4]결승기록지!$C$12</f>
        <v>유길상</v>
      </c>
      <c r="G12" s="28" t="str">
        <f>[4]결승기록지!$E$12</f>
        <v>충남체육고</v>
      </c>
      <c r="H12" s="29" t="str">
        <f>[4]결승기록지!$F$12</f>
        <v>1:57.91</v>
      </c>
      <c r="I12" s="27" t="str">
        <f>[4]결승기록지!$C$13</f>
        <v>김효빈</v>
      </c>
      <c r="J12" s="28" t="str">
        <f>[4]결승기록지!$E$13</f>
        <v>울산스포츠과학고</v>
      </c>
      <c r="K12" s="29" t="str">
        <f>[4]결승기록지!$F$13</f>
        <v>2:00.08</v>
      </c>
      <c r="L12" s="27" t="str">
        <f>[4]결승기록지!$C$14</f>
        <v>신현우</v>
      </c>
      <c r="M12" s="28" t="str">
        <f>[4]결승기록지!$E$14</f>
        <v>영광공업고</v>
      </c>
      <c r="N12" s="29" t="str">
        <f>[4]결승기록지!$F$14</f>
        <v>2:02.38</v>
      </c>
      <c r="O12" s="27" t="str">
        <f>[4]결승기록지!$C$15</f>
        <v>김성호</v>
      </c>
      <c r="P12" s="28" t="str">
        <f>[4]결승기록지!$E$15</f>
        <v>충남체육고</v>
      </c>
      <c r="Q12" s="29" t="str">
        <f>[4]결승기록지!$F$15</f>
        <v>2:03.87</v>
      </c>
      <c r="R12" s="27" t="str">
        <f>[4]결승기록지!$C$16</f>
        <v>황승하</v>
      </c>
      <c r="S12" s="28" t="str">
        <f>[4]결승기록지!$E$16</f>
        <v>경북체육고</v>
      </c>
      <c r="T12" s="29" t="str">
        <f>[4]결승기록지!$F$16</f>
        <v>2:17.26</v>
      </c>
      <c r="U12" s="27"/>
      <c r="V12" s="28"/>
      <c r="W12" s="29"/>
      <c r="X12" s="27"/>
      <c r="Y12" s="28"/>
      <c r="Z12" s="29"/>
    </row>
    <row r="13" spans="1:26" s="70" customFormat="1" ht="13.5" customHeight="1">
      <c r="A13" s="71">
        <v>4</v>
      </c>
      <c r="B13" s="15" t="s">
        <v>45</v>
      </c>
      <c r="C13" s="27" t="str">
        <f>[5]결승기록지!$C$11</f>
        <v>황보한빈</v>
      </c>
      <c r="D13" s="28" t="str">
        <f>[5]결승기록지!$E$11</f>
        <v>경북체육고</v>
      </c>
      <c r="E13" s="72" t="str">
        <f>[5]결승기록지!$F$11</f>
        <v>4:00.17</v>
      </c>
      <c r="F13" s="27" t="str">
        <f>[5]결승기록지!$C$12</f>
        <v>김본규</v>
      </c>
      <c r="G13" s="28" t="str">
        <f>[5]결승기록지!$E$12</f>
        <v>경북체육고</v>
      </c>
      <c r="H13" s="72" t="str">
        <f>[5]결승기록지!$F$12</f>
        <v>4:01.37</v>
      </c>
      <c r="I13" s="27" t="str">
        <f>[5]결승기록지!$C$13</f>
        <v>한승엽</v>
      </c>
      <c r="J13" s="28" t="str">
        <f>[5]결승기록지!$E$13</f>
        <v>배문고</v>
      </c>
      <c r="K13" s="72" t="str">
        <f>[5]결승기록지!$F$13</f>
        <v>4:02.31</v>
      </c>
      <c r="L13" s="27" t="str">
        <f>[5]결승기록지!$C$14</f>
        <v>이범수</v>
      </c>
      <c r="M13" s="28" t="str">
        <f>[5]결승기록지!$E$14</f>
        <v>충현고</v>
      </c>
      <c r="N13" s="72" t="str">
        <f>[5]결승기록지!$F$14</f>
        <v>4:06.11</v>
      </c>
      <c r="O13" s="27" t="str">
        <f>[5]결승기록지!$C$15</f>
        <v>심규현</v>
      </c>
      <c r="P13" s="28" t="str">
        <f>[5]결승기록지!$E$15</f>
        <v>배문고</v>
      </c>
      <c r="Q13" s="72" t="str">
        <f>[5]결승기록지!$F$15</f>
        <v>4:06.33</v>
      </c>
      <c r="R13" s="27" t="str">
        <f>[5]결승기록지!$C$16</f>
        <v>김은혁</v>
      </c>
      <c r="S13" s="28" t="str">
        <f>[5]결승기록지!$E$16</f>
        <v>배문고</v>
      </c>
      <c r="T13" s="72" t="str">
        <f>[5]결승기록지!$F$16</f>
        <v>4:08.49</v>
      </c>
      <c r="U13" s="27" t="str">
        <f>[5]결승기록지!$C$17</f>
        <v>김진만</v>
      </c>
      <c r="V13" s="28" t="str">
        <f>[5]결승기록지!$E$17</f>
        <v>충현고</v>
      </c>
      <c r="W13" s="72" t="str">
        <f>[5]결승기록지!$F$17</f>
        <v>4:08.52</v>
      </c>
      <c r="X13" s="27" t="str">
        <f>[5]결승기록지!$C$18</f>
        <v>허태성</v>
      </c>
      <c r="Y13" s="28" t="str">
        <f>[5]결승기록지!$E$18</f>
        <v>배문고</v>
      </c>
      <c r="Z13" s="72" t="str">
        <f>[5]결승기록지!$F$18</f>
        <v>4:10.18</v>
      </c>
    </row>
    <row r="14" spans="1:26" s="70" customFormat="1" ht="13.5" customHeight="1">
      <c r="A14" s="51">
        <v>1</v>
      </c>
      <c r="B14" s="15" t="s">
        <v>46</v>
      </c>
      <c r="C14" s="17" t="str">
        <f>[6]결승기록지!$C$11</f>
        <v>유진서</v>
      </c>
      <c r="D14" s="18" t="str">
        <f>[6]결승기록지!$E$11</f>
        <v>충북체육고</v>
      </c>
      <c r="E14" s="58" t="str">
        <f>[6]결승기록지!$F$11</f>
        <v>15:09.23</v>
      </c>
      <c r="F14" s="17" t="str">
        <f>[6]결승기록지!$C$12</f>
        <v>심규현</v>
      </c>
      <c r="G14" s="18" t="str">
        <f>[6]결승기록지!$E$12</f>
        <v>배문고</v>
      </c>
      <c r="H14" s="58" t="str">
        <f>[6]결승기록지!$F$12</f>
        <v>15:09.83</v>
      </c>
      <c r="I14" s="17" t="str">
        <f>[6]결승기록지!$C$13</f>
        <v>한승엽</v>
      </c>
      <c r="J14" s="18" t="str">
        <f>[6]결승기록지!$E$12</f>
        <v>배문고</v>
      </c>
      <c r="K14" s="58" t="str">
        <f>[6]결승기록지!$F$13</f>
        <v>15:11.40</v>
      </c>
      <c r="L14" s="17" t="str">
        <f>[6]결승기록지!$C$14</f>
        <v>김본규</v>
      </c>
      <c r="M14" s="18" t="str">
        <f>[6]결승기록지!$E$14</f>
        <v>경북체육고</v>
      </c>
      <c r="N14" s="58" t="str">
        <f>[6]결승기록지!$F$14</f>
        <v>15:19.79</v>
      </c>
      <c r="O14" s="17" t="str">
        <f>[6]결승기록지!$C$15</f>
        <v>김상태</v>
      </c>
      <c r="P14" s="18" t="str">
        <f>[6]결승기록지!$E$15</f>
        <v>인천체육고</v>
      </c>
      <c r="Q14" s="58" t="str">
        <f>[6]결승기록지!$F$15</f>
        <v>15:19.99</v>
      </c>
      <c r="R14" s="17" t="str">
        <f>[6]결승기록지!$C$16</f>
        <v>김홍민</v>
      </c>
      <c r="S14" s="18" t="str">
        <f>[6]결승기록지!$E$16</f>
        <v>배문고</v>
      </c>
      <c r="T14" s="58" t="str">
        <f>[6]결승기록지!$F$16</f>
        <v>15:20.96</v>
      </c>
      <c r="U14" s="17" t="str">
        <f>[6]결승기록지!$C$17</f>
        <v>허태성</v>
      </c>
      <c r="V14" s="18" t="str">
        <f>[6]결승기록지!$E$17</f>
        <v>배문고</v>
      </c>
      <c r="W14" s="58" t="str">
        <f>[6]결승기록지!$F$17</f>
        <v>15:26.22</v>
      </c>
      <c r="X14" s="17" t="str">
        <f>[6]결승기록지!$C$18</f>
        <v>김시온</v>
      </c>
      <c r="Y14" s="18" t="str">
        <f>[6]결승기록지!$E$18</f>
        <v>배문고</v>
      </c>
      <c r="Z14" s="58" t="str">
        <f>[6]결승기록지!$F$18</f>
        <v>15:44.92</v>
      </c>
    </row>
    <row r="15" spans="1:26" s="70" customFormat="1" ht="13.5" customHeight="1">
      <c r="A15" s="109">
        <v>2</v>
      </c>
      <c r="B15" s="14" t="s">
        <v>47</v>
      </c>
      <c r="C15" s="34" t="str">
        <f>[7]결승기록지!$C$11</f>
        <v>김현태</v>
      </c>
      <c r="D15" s="35" t="str">
        <f>[7]결승기록지!$E$11</f>
        <v>대구체육고</v>
      </c>
      <c r="E15" s="36" t="str">
        <f>[7]결승기록지!$F$11</f>
        <v>14.86</v>
      </c>
      <c r="F15" s="73" t="str">
        <f>[7]결승기록지!$C$12</f>
        <v>장윤성</v>
      </c>
      <c r="G15" s="35" t="str">
        <f>[7]결승기록지!$E$12</f>
        <v>경기모바일과학고</v>
      </c>
      <c r="H15" s="36" t="str">
        <f>[7]결승기록지!$F$12</f>
        <v>15.21</v>
      </c>
      <c r="I15" s="73" t="str">
        <f>[7]결승기록지!$C$13</f>
        <v>신의진</v>
      </c>
      <c r="J15" s="35" t="str">
        <f>[7]결승기록지!$E$13</f>
        <v>경남체육고</v>
      </c>
      <c r="K15" s="36" t="str">
        <f>[7]결승기록지!$F$13</f>
        <v>15.40</v>
      </c>
      <c r="L15" s="73" t="str">
        <f>[7]결승기록지!$C$14</f>
        <v>최호석</v>
      </c>
      <c r="M15" s="35" t="str">
        <f>[7]결승기록지!$E$14</f>
        <v>서울체육고</v>
      </c>
      <c r="N15" s="36" t="str">
        <f>[7]결승기록지!$F$14</f>
        <v>15.76</v>
      </c>
      <c r="O15" s="73" t="str">
        <f>[7]결승기록지!$C$15</f>
        <v>최현식</v>
      </c>
      <c r="P15" s="35" t="str">
        <f>[7]결승기록지!$E$15</f>
        <v>대구체육고</v>
      </c>
      <c r="Q15" s="36" t="str">
        <f>[7]결승기록지!$F$15</f>
        <v>16.47</v>
      </c>
      <c r="R15" s="73"/>
      <c r="S15" s="35"/>
      <c r="T15" s="36"/>
      <c r="U15" s="73"/>
      <c r="V15" s="35"/>
      <c r="W15" s="36"/>
      <c r="X15" s="20"/>
      <c r="Y15" s="21"/>
      <c r="Z15" s="22"/>
    </row>
    <row r="16" spans="1:26" s="70" customFormat="1" ht="13.5" customHeight="1">
      <c r="A16" s="109"/>
      <c r="B16" s="13" t="s">
        <v>21</v>
      </c>
      <c r="C16" s="37"/>
      <c r="D16" s="38" t="str">
        <f>[7]결승기록지!$G$8</f>
        <v>2.1</v>
      </c>
      <c r="E16" s="103" t="str">
        <f>[7]결승기록지!$G$11</f>
        <v>참고기록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9"/>
    </row>
    <row r="17" spans="1:26" s="70" customFormat="1" ht="13.5" customHeight="1">
      <c r="A17" s="51">
        <v>3</v>
      </c>
      <c r="B17" s="15" t="s">
        <v>48</v>
      </c>
      <c r="C17" s="17" t="str">
        <f>[8]결승기록지!$C$11</f>
        <v>류성우</v>
      </c>
      <c r="D17" s="18" t="str">
        <f>[8]결승기록지!$E$11</f>
        <v>경북체육고</v>
      </c>
      <c r="E17" s="19" t="str">
        <f>[8]결승기록지!$F$11</f>
        <v>56.32</v>
      </c>
      <c r="F17" s="17" t="str">
        <f>[8]결승기록지!$C$12</f>
        <v>박상민</v>
      </c>
      <c r="G17" s="18" t="str">
        <f>[8]결승기록지!$E$12</f>
        <v>서울체육고</v>
      </c>
      <c r="H17" s="19" t="str">
        <f>[8]결승기록지!$F$12</f>
        <v>56.67</v>
      </c>
      <c r="I17" s="17" t="str">
        <f>[8]결승기록지!$C$13</f>
        <v>신찬이</v>
      </c>
      <c r="J17" s="18" t="str">
        <f>[8]결승기록지!$E$13</f>
        <v>전북체육고</v>
      </c>
      <c r="K17" s="19" t="str">
        <f>[8]결승기록지!$F$13</f>
        <v>57.31</v>
      </c>
      <c r="L17" s="17" t="str">
        <f>[8]결승기록지!$C$14</f>
        <v>정기표</v>
      </c>
      <c r="M17" s="18" t="str">
        <f>[8]결승기록지!$E$14</f>
        <v>함양제일고</v>
      </c>
      <c r="N17" s="19" t="str">
        <f>[8]결승기록지!$F$14</f>
        <v>58.47</v>
      </c>
      <c r="O17" s="17" t="str">
        <f>[8]결승기록지!$C$15</f>
        <v>김태형</v>
      </c>
      <c r="P17" s="18" t="str">
        <f>[8]결승기록지!$E$15</f>
        <v>대전체육고</v>
      </c>
      <c r="Q17" s="19" t="str">
        <f>[8]결승기록지!$F$15</f>
        <v>58.72</v>
      </c>
      <c r="R17" s="17" t="str">
        <f>[8]결승기록지!$C$16</f>
        <v>최현식</v>
      </c>
      <c r="S17" s="18" t="str">
        <f>[8]결승기록지!$E$16</f>
        <v>대구체육고</v>
      </c>
      <c r="T17" s="19" t="str">
        <f>[8]결승기록지!$F$16</f>
        <v>59.53</v>
      </c>
      <c r="U17" s="17" t="str">
        <f>[8]결승기록지!$C$17</f>
        <v>김현준</v>
      </c>
      <c r="V17" s="18" t="str">
        <f>[8]결승기록지!$E$17</f>
        <v>전북체육고</v>
      </c>
      <c r="W17" s="19" t="str">
        <f>[8]결승기록지!$F$17</f>
        <v>1:03.00</v>
      </c>
      <c r="X17" s="17"/>
      <c r="Y17" s="18"/>
      <c r="Z17" s="19"/>
    </row>
    <row r="18" spans="1:26" s="70" customFormat="1" ht="13.5" customHeight="1">
      <c r="A18" s="51">
        <v>3</v>
      </c>
      <c r="B18" s="15" t="s">
        <v>49</v>
      </c>
      <c r="C18" s="17" t="str">
        <f>[9]결승기록지!$C$11</f>
        <v>김상태</v>
      </c>
      <c r="D18" s="18" t="str">
        <f>[9]결승기록지!$E$11</f>
        <v>인천체육고</v>
      </c>
      <c r="E18" s="19" t="str">
        <f>[9]결승기록지!$F$11</f>
        <v>09:41.18</v>
      </c>
      <c r="F18" s="17" t="str">
        <f>[9]결승기록지!$C$12</f>
        <v>정민국</v>
      </c>
      <c r="G18" s="18" t="str">
        <f>[9]결승기록지!$E$12</f>
        <v>경북체육고</v>
      </c>
      <c r="H18" s="75" t="str">
        <f>[9]결승기록지!$F$12</f>
        <v>09:45.41</v>
      </c>
      <c r="I18" s="17" t="str">
        <f>[9]결승기록지!$C$13</f>
        <v>정승균</v>
      </c>
      <c r="J18" s="18" t="str">
        <f>[9]결승기록지!$E$13</f>
        <v>대전체육고</v>
      </c>
      <c r="K18" s="75" t="str">
        <f>[9]결승기록지!$F$13</f>
        <v>10:00.56</v>
      </c>
      <c r="L18" s="17" t="str">
        <f>[9]결승기록지!$C$14</f>
        <v>김하준</v>
      </c>
      <c r="M18" s="18" t="str">
        <f>[9]결승기록지!$E$14</f>
        <v>강릉명륜고</v>
      </c>
      <c r="N18" s="19" t="str">
        <f>[9]결승기록지!$F$14</f>
        <v>10:09.42</v>
      </c>
      <c r="O18" s="17" t="str">
        <f>[9]결승기록지!$C$15</f>
        <v>정승호</v>
      </c>
      <c r="P18" s="18" t="str">
        <f>[9]결승기록지!$E$15</f>
        <v>서울체육고</v>
      </c>
      <c r="Q18" s="76" t="str">
        <f>[9]결승기록지!$F$15</f>
        <v>10:18.17</v>
      </c>
      <c r="R18" s="17"/>
      <c r="S18" s="18"/>
      <c r="T18" s="19"/>
      <c r="U18" s="17"/>
      <c r="V18" s="18"/>
      <c r="W18" s="19"/>
      <c r="X18" s="17"/>
      <c r="Y18" s="18"/>
      <c r="Z18" s="19"/>
    </row>
    <row r="19" spans="1:26" s="70" customFormat="1" ht="13.5" customHeight="1">
      <c r="A19" s="51">
        <v>4</v>
      </c>
      <c r="B19" s="15" t="s">
        <v>64</v>
      </c>
      <c r="C19" s="17" t="str">
        <f>[10]결승기록지!$C$11</f>
        <v>김홍성</v>
      </c>
      <c r="D19" s="18" t="str">
        <f>[10]결승기록지!$E$11</f>
        <v>배문고</v>
      </c>
      <c r="E19" s="19" t="str">
        <f>[10]결승기록지!$F$11</f>
        <v>23:27.22</v>
      </c>
      <c r="F19" s="17" t="str">
        <f>[10]결승기록지!$C$12</f>
        <v>심재찬</v>
      </c>
      <c r="G19" s="18" t="str">
        <f>[10]결승기록지!$E$12</f>
        <v>심원고</v>
      </c>
      <c r="H19" s="19" t="str">
        <f>[10]결승기록지!$F$12</f>
        <v>23:52.13</v>
      </c>
      <c r="I19" s="17" t="str">
        <f>[10]결승기록지!$C$13</f>
        <v>김민규</v>
      </c>
      <c r="J19" s="18" t="str">
        <f>[10]결승기록지!$E$13</f>
        <v>충남체육고</v>
      </c>
      <c r="K19" s="19" t="str">
        <f>[10]결승기록지!$F$13</f>
        <v>25:00.14</v>
      </c>
      <c r="L19" s="17" t="str">
        <f>[10]결승기록지!$C$14</f>
        <v>서찬영</v>
      </c>
      <c r="M19" s="18" t="str">
        <f>[10]결승기록지!$E$15</f>
        <v>경북체육고</v>
      </c>
      <c r="N19" s="19" t="str">
        <f>[10]결승기록지!$F$14</f>
        <v>29:38.14</v>
      </c>
      <c r="O19" s="17"/>
      <c r="P19" s="18"/>
      <c r="Q19" s="19"/>
      <c r="R19" s="17"/>
      <c r="S19" s="18"/>
      <c r="T19" s="19"/>
      <c r="U19" s="17"/>
      <c r="V19" s="18"/>
      <c r="W19" s="19"/>
      <c r="X19" s="17"/>
      <c r="Y19" s="18"/>
      <c r="Z19" s="19"/>
    </row>
    <row r="20" spans="1:26" s="70" customFormat="1" ht="13.5" customHeight="1">
      <c r="A20" s="109">
        <v>4</v>
      </c>
      <c r="B20" s="14" t="s">
        <v>16</v>
      </c>
      <c r="C20" s="20"/>
      <c r="D20" s="21" t="str">
        <f>[11]결승기록지!$E$11</f>
        <v>경복고</v>
      </c>
      <c r="E20" s="22" t="str">
        <f>[11]결승기록지!$F$11</f>
        <v>42.52</v>
      </c>
      <c r="F20" s="20"/>
      <c r="G20" s="21" t="str">
        <f>[11]결승기록지!$E$12</f>
        <v>전북체육고</v>
      </c>
      <c r="H20" s="22" t="str">
        <f>[11]결승기록지!$F$12</f>
        <v>43.22</v>
      </c>
      <c r="I20" s="20"/>
      <c r="J20" s="21" t="str">
        <f>[11]결승기록지!$E$13</f>
        <v>은행고</v>
      </c>
      <c r="K20" s="22" t="str">
        <f>[11]결승기록지!$F$13</f>
        <v>43.28</v>
      </c>
      <c r="L20" s="20"/>
      <c r="M20" s="21" t="str">
        <f>[11]결승기록지!$E$14</f>
        <v>인천체육고</v>
      </c>
      <c r="N20" s="22" t="str">
        <f>[11]결승기록지!$F$14</f>
        <v>43.34</v>
      </c>
      <c r="O20" s="20"/>
      <c r="P20" s="21" t="str">
        <f>[11]결승기록지!$E$15</f>
        <v>동인천고</v>
      </c>
      <c r="Q20" s="22" t="str">
        <f>[11]결승기록지!$F$15</f>
        <v>43.38</v>
      </c>
      <c r="R20" s="20"/>
      <c r="S20" s="21" t="str">
        <f>[11]결승기록지!$E$16</f>
        <v>남녕고</v>
      </c>
      <c r="T20" s="22" t="str">
        <f>[11]결승기록지!$F$16</f>
        <v>43.40</v>
      </c>
      <c r="U20" s="20"/>
      <c r="V20" s="21" t="str">
        <f>[11]결승기록지!$E$17</f>
        <v>충북체육고</v>
      </c>
      <c r="W20" s="22" t="str">
        <f>[11]결승기록지!$F$17</f>
        <v>43.89</v>
      </c>
      <c r="X20" s="20"/>
      <c r="Y20" s="21"/>
      <c r="Z20" s="22"/>
    </row>
    <row r="21" spans="1:26" s="70" customFormat="1" ht="13.5" customHeight="1">
      <c r="A21" s="109"/>
      <c r="B21" s="13"/>
      <c r="C21" s="119" t="str">
        <f>[11]결승기록지!$C$11</f>
        <v>이석원 최현수 주영찬 우인섭</v>
      </c>
      <c r="D21" s="120"/>
      <c r="E21" s="121"/>
      <c r="F21" s="110" t="str">
        <f>[11]결승기록지!$C$12</f>
        <v>신찬이 김량희 김현준 김명범</v>
      </c>
      <c r="G21" s="111"/>
      <c r="H21" s="112"/>
      <c r="I21" s="110" t="str">
        <f>[11]결승기록지!$C$13</f>
        <v>이상훈 정지원 정안성 하승원</v>
      </c>
      <c r="J21" s="111"/>
      <c r="K21" s="112"/>
      <c r="L21" s="110" t="str">
        <f>[11]결승기록지!$C$14</f>
        <v>김문섭 김민우 김태현 이상훈</v>
      </c>
      <c r="M21" s="111"/>
      <c r="N21" s="112"/>
      <c r="O21" s="110" t="str">
        <f>[11]결승기록지!$C$15</f>
        <v>최영환 이태화 김현 박권</v>
      </c>
      <c r="P21" s="111"/>
      <c r="Q21" s="112"/>
      <c r="R21" s="110" t="str">
        <f>[11]결승기록지!$C$16</f>
        <v>문지원 이동현 고재혁 고수완</v>
      </c>
      <c r="S21" s="111"/>
      <c r="T21" s="112"/>
      <c r="U21" s="110" t="str">
        <f>[11]결승기록지!$C$17</f>
        <v>임동건 조민우 임승호 박성현</v>
      </c>
      <c r="V21" s="111"/>
      <c r="W21" s="112"/>
      <c r="X21" s="110"/>
      <c r="Y21" s="111"/>
      <c r="Z21" s="112"/>
    </row>
    <row r="22" spans="1:26" s="70" customFormat="1" ht="13.5" customHeight="1">
      <c r="A22" s="115">
        <v>5</v>
      </c>
      <c r="B22" s="14" t="s">
        <v>50</v>
      </c>
      <c r="C22" s="20"/>
      <c r="D22" s="21" t="str">
        <f>[12]결승기록지!$E$11</f>
        <v>충남체육고</v>
      </c>
      <c r="E22" s="22" t="str">
        <f>[12]결승기록지!$F$11</f>
        <v>3:22.48</v>
      </c>
      <c r="F22" s="20"/>
      <c r="G22" s="21" t="str">
        <f>[12]결승기록지!$E$12</f>
        <v>서울체육고</v>
      </c>
      <c r="H22" s="22" t="str">
        <f>[12]결승기록지!$F$12</f>
        <v>3:23.17</v>
      </c>
      <c r="I22" s="20"/>
      <c r="J22" s="21" t="str">
        <f>[12]결승기록지!$E$13</f>
        <v>은행고</v>
      </c>
      <c r="K22" s="22" t="str">
        <f>[12]결승기록지!$F$13</f>
        <v>3:24.10</v>
      </c>
      <c r="L22" s="20"/>
      <c r="M22" s="21" t="str">
        <f>[12]결승기록지!$E$14</f>
        <v>동인천고</v>
      </c>
      <c r="N22" s="22" t="str">
        <f>[12]결승기록지!$F$14</f>
        <v>3:29.03</v>
      </c>
      <c r="O22" s="20"/>
      <c r="P22" s="21" t="str">
        <f>[12]결승기록지!$E$15</f>
        <v>남녕고</v>
      </c>
      <c r="Q22" s="22" t="str">
        <f>[12]결승기록지!$F$15</f>
        <v>3:29.75</v>
      </c>
      <c r="R22" s="20"/>
      <c r="S22" s="21" t="str">
        <f>[12]결승기록지!$E$16</f>
        <v>충북체육고</v>
      </c>
      <c r="T22" s="22" t="str">
        <f>[12]결승기록지!$F$16</f>
        <v>3:30.42</v>
      </c>
      <c r="U22" s="20"/>
      <c r="V22" s="21"/>
      <c r="W22" s="22"/>
      <c r="X22" s="20"/>
      <c r="Y22" s="21"/>
      <c r="Z22" s="22"/>
    </row>
    <row r="23" spans="1:26" s="70" customFormat="1" ht="13.5" customHeight="1">
      <c r="A23" s="115"/>
      <c r="B23" s="13"/>
      <c r="C23" s="116" t="str">
        <f>[12]결승기록지!$C$11</f>
        <v>정윤성 신재혁 윤겸재 김진형</v>
      </c>
      <c r="D23" s="117"/>
      <c r="E23" s="118"/>
      <c r="F23" s="116" t="str">
        <f>[12]결승기록지!$C$12</f>
        <v xml:space="preserve">김준민 전유민 최호석 박상민 </v>
      </c>
      <c r="G23" s="117"/>
      <c r="H23" s="118"/>
      <c r="I23" s="116" t="str">
        <f>[12]결승기록지!$C$13</f>
        <v>하승원 정안성 정지원 김세현</v>
      </c>
      <c r="J23" s="117"/>
      <c r="K23" s="118"/>
      <c r="L23" s="116" t="str">
        <f>[12]결승기록지!$C$14</f>
        <v>이태화 김현 최영환 박권</v>
      </c>
      <c r="M23" s="117"/>
      <c r="N23" s="118"/>
      <c r="O23" s="116" t="str">
        <f>[12]결승기록지!$C$15</f>
        <v>고재혁 이동현 이건재 고수완</v>
      </c>
      <c r="P23" s="117"/>
      <c r="Q23" s="118"/>
      <c r="R23" s="116" t="str">
        <f>[12]결승기록지!$C$16</f>
        <v>이덕하 조민우 임동건 송형근</v>
      </c>
      <c r="S23" s="117"/>
      <c r="T23" s="118"/>
      <c r="U23" s="110"/>
      <c r="V23" s="111"/>
      <c r="W23" s="112"/>
      <c r="X23" s="110"/>
      <c r="Y23" s="111"/>
      <c r="Z23" s="112"/>
    </row>
    <row r="24" spans="1:26" s="70" customFormat="1" ht="13.5" customHeight="1">
      <c r="A24" s="52">
        <v>2</v>
      </c>
      <c r="B24" s="14" t="s">
        <v>25</v>
      </c>
      <c r="C24" s="20" t="str">
        <f>[13]높이!$C$11</f>
        <v>최진우</v>
      </c>
      <c r="D24" s="21" t="str">
        <f>[13]높이!$E$11</f>
        <v>울산스포츠과학고</v>
      </c>
      <c r="E24" s="22" t="str">
        <f>[13]높이!$F$11</f>
        <v>2.10</v>
      </c>
      <c r="F24" s="20" t="str">
        <f>[13]높이!$C$12</f>
        <v>임예찬</v>
      </c>
      <c r="G24" s="21" t="str">
        <f>[13]높이!$E$12</f>
        <v>전북체육고</v>
      </c>
      <c r="H24" s="22" t="str">
        <f>[13]높이!$F$12</f>
        <v>1.85</v>
      </c>
      <c r="I24" s="20" t="str">
        <f>[13]높이!$C$13</f>
        <v>이재윤</v>
      </c>
      <c r="J24" s="21" t="str">
        <f>[13]높이!$E$13</f>
        <v>포항두호고</v>
      </c>
      <c r="K24" s="22" t="str">
        <f>[13]높이!$F$13</f>
        <v>1.80</v>
      </c>
      <c r="L24" s="20"/>
      <c r="M24" s="21"/>
      <c r="N24" s="22"/>
      <c r="O24" s="20"/>
      <c r="P24" s="21"/>
      <c r="Q24" s="22"/>
      <c r="R24" s="20"/>
      <c r="S24" s="21"/>
      <c r="T24" s="22"/>
      <c r="U24" s="20"/>
      <c r="V24" s="21"/>
      <c r="W24" s="22"/>
      <c r="X24" s="20"/>
      <c r="Y24" s="21"/>
      <c r="Z24" s="22"/>
    </row>
    <row r="25" spans="1:26" s="70" customFormat="1" ht="13.5" customHeight="1">
      <c r="A25" s="51"/>
      <c r="B25" s="15" t="s">
        <v>51</v>
      </c>
      <c r="C25" s="65" t="s">
        <v>68</v>
      </c>
      <c r="D25" s="102" t="s">
        <v>68</v>
      </c>
      <c r="E25" s="66" t="s">
        <v>68</v>
      </c>
      <c r="F25" s="65" t="s">
        <v>68</v>
      </c>
      <c r="G25" s="102" t="s">
        <v>68</v>
      </c>
      <c r="H25" s="66" t="s">
        <v>68</v>
      </c>
      <c r="I25" s="17"/>
      <c r="J25" s="18"/>
      <c r="K25" s="19"/>
      <c r="L25" s="17"/>
      <c r="M25" s="18"/>
      <c r="N25" s="19"/>
      <c r="O25" s="17"/>
      <c r="P25" s="18"/>
      <c r="Q25" s="19"/>
      <c r="R25" s="17"/>
      <c r="S25" s="18"/>
      <c r="T25" s="19"/>
      <c r="U25" s="17"/>
      <c r="V25" s="18"/>
      <c r="W25" s="19"/>
      <c r="X25" s="17"/>
      <c r="Y25" s="18"/>
      <c r="Z25" s="19"/>
    </row>
    <row r="26" spans="1:26" s="70" customFormat="1" ht="13.5" customHeight="1">
      <c r="A26" s="109">
        <v>2</v>
      </c>
      <c r="B26" s="14" t="s">
        <v>26</v>
      </c>
      <c r="C26" s="20" t="str">
        <f>[13]멀리!$C$11</f>
        <v>이찬형</v>
      </c>
      <c r="D26" s="21" t="str">
        <f>[13]멀리!$E$11</f>
        <v>대전체육고</v>
      </c>
      <c r="E26" s="22" t="str">
        <f>[13]멀리!$F$11</f>
        <v>6.68</v>
      </c>
      <c r="F26" s="20" t="str">
        <f>[13]멀리!$C$12</f>
        <v>이건재</v>
      </c>
      <c r="G26" s="21" t="str">
        <f>[13]멀리!$E$12</f>
        <v>남녕고</v>
      </c>
      <c r="H26" s="22" t="str">
        <f>[13]멀리!$F$12</f>
        <v>6.67</v>
      </c>
      <c r="I26" s="20" t="str">
        <f>[13]멀리!$C$13</f>
        <v>장예찬</v>
      </c>
      <c r="J26" s="21" t="str">
        <f>[13]멀리!$E$13</f>
        <v>광양하이텍고</v>
      </c>
      <c r="K26" s="22" t="str">
        <f>[13]멀리!$F$13</f>
        <v>6.59</v>
      </c>
      <c r="L26" s="20" t="str">
        <f>[13]멀리!$C$14</f>
        <v>김현종</v>
      </c>
      <c r="M26" s="21" t="str">
        <f>[13]멀리!$E$14</f>
        <v>충현고</v>
      </c>
      <c r="N26" s="22" t="str">
        <f>[13]멀리!$F$14</f>
        <v>6.58</v>
      </c>
      <c r="O26" s="20" t="str">
        <f>[13]멀리!$C$15</f>
        <v>이상훈</v>
      </c>
      <c r="P26" s="21" t="str">
        <f>[13]멀리!$E$15</f>
        <v>경기모바일과학고</v>
      </c>
      <c r="Q26" s="22" t="str">
        <f>[13]멀리!$F$15</f>
        <v>6.50</v>
      </c>
      <c r="R26" s="20" t="str">
        <f>[13]멀리!$C$16</f>
        <v>이혜성</v>
      </c>
      <c r="S26" s="21" t="str">
        <f>[13]멀리!$E$16</f>
        <v>경기모바일과학고</v>
      </c>
      <c r="T26" s="22" t="str">
        <f>[13]멀리!$F$16</f>
        <v>6.43</v>
      </c>
      <c r="U26" s="20" t="str">
        <f>[13]멀리!$C$17</f>
        <v>김지환</v>
      </c>
      <c r="V26" s="21" t="str">
        <f>[13]멀리!$E$17</f>
        <v>경기모바일과학고</v>
      </c>
      <c r="W26" s="77" t="str">
        <f>[13]멀리!$F$17</f>
        <v>6.38</v>
      </c>
      <c r="X26" s="20" t="str">
        <f>[13]멀리!$C$18</f>
        <v>정진엽</v>
      </c>
      <c r="Y26" s="21" t="str">
        <f>[13]멀리!$E$18</f>
        <v>충남체육고</v>
      </c>
      <c r="Z26" s="22" t="str">
        <f>[13]멀리!$F$18</f>
        <v>6.23</v>
      </c>
    </row>
    <row r="27" spans="1:26" s="70" customFormat="1" ht="13.5" customHeight="1">
      <c r="A27" s="109"/>
      <c r="B27" s="13" t="s">
        <v>21</v>
      </c>
      <c r="C27" s="41"/>
      <c r="D27" s="78" t="str">
        <f>[13]멀리!$G$11</f>
        <v>-0.7</v>
      </c>
      <c r="E27" s="43"/>
      <c r="F27" s="41"/>
      <c r="G27" s="42" t="str">
        <f>[13]멀리!$G$12</f>
        <v>-1.6</v>
      </c>
      <c r="H27" s="43"/>
      <c r="I27" s="41"/>
      <c r="J27" s="42" t="str">
        <f>[13]멀리!$G$13</f>
        <v>0.6</v>
      </c>
      <c r="K27" s="43"/>
      <c r="L27" s="41"/>
      <c r="M27" s="42" t="str">
        <f>[13]멀리!$G$14</f>
        <v>-0.3</v>
      </c>
      <c r="N27" s="43"/>
      <c r="O27" s="41"/>
      <c r="P27" s="42" t="str">
        <f>[13]멀리!$G$15</f>
        <v>-1.2</v>
      </c>
      <c r="Q27" s="43"/>
      <c r="R27" s="41"/>
      <c r="S27" s="42" t="str">
        <f>[13]멀리!$G$16</f>
        <v>0.0</v>
      </c>
      <c r="T27" s="62"/>
      <c r="U27" s="48"/>
      <c r="V27" s="79" t="str">
        <f>[13]멀리!$G$17</f>
        <v>0.4</v>
      </c>
      <c r="W27" s="43"/>
      <c r="X27" s="41"/>
      <c r="Y27" s="80" t="str">
        <f>[13]멀리!$G$18</f>
        <v>-1.5</v>
      </c>
      <c r="Z27" s="43"/>
    </row>
    <row r="28" spans="1:26" s="70" customFormat="1" ht="13.5" customHeight="1">
      <c r="A28" s="109">
        <v>4</v>
      </c>
      <c r="B28" s="14" t="s">
        <v>52</v>
      </c>
      <c r="C28" s="20" t="str">
        <f>[13]세단!$C$11</f>
        <v>최영환</v>
      </c>
      <c r="D28" s="21" t="str">
        <f>[13]세단!$E$11</f>
        <v>동인천고</v>
      </c>
      <c r="E28" s="22" t="str">
        <f>[13]세단!$F$11</f>
        <v>15.14</v>
      </c>
      <c r="F28" s="20" t="str">
        <f>[13]세단!$C$12</f>
        <v>박태양</v>
      </c>
      <c r="G28" s="21" t="str">
        <f>[13]세단!$E$12</f>
        <v>충남체육고</v>
      </c>
      <c r="H28" s="22" t="str">
        <f>[13]세단!$F$12</f>
        <v>14.31</v>
      </c>
      <c r="I28" s="20" t="str">
        <f>[13]세단!$C$13</f>
        <v>김지환</v>
      </c>
      <c r="J28" s="21" t="str">
        <f>[13]세단!$E$13</f>
        <v>경기모바일과학고</v>
      </c>
      <c r="K28" s="22" t="str">
        <f>[13]세단!$F$13</f>
        <v>14.26</v>
      </c>
      <c r="L28" s="20" t="str">
        <f>[13]세단!$C$14</f>
        <v>김현종</v>
      </c>
      <c r="M28" s="21" t="str">
        <f>[13]세단!$E$14</f>
        <v>충현고</v>
      </c>
      <c r="N28" s="22" t="str">
        <f>[13]세단!$F$14</f>
        <v>13.96</v>
      </c>
      <c r="O28" s="20" t="str">
        <f>[13]세단!$C$15</f>
        <v>신재혁</v>
      </c>
      <c r="P28" s="21" t="str">
        <f>[13]세단!$E$15</f>
        <v>충남체육고</v>
      </c>
      <c r="Q28" s="22" t="str">
        <f>[13]세단!$F$15</f>
        <v>13.90</v>
      </c>
      <c r="R28" s="20" t="str">
        <f>[13]세단!$C$16</f>
        <v>정태식</v>
      </c>
      <c r="S28" s="21" t="str">
        <f>[13]세단!$E$16</f>
        <v>인천체육고</v>
      </c>
      <c r="T28" s="77" t="str">
        <f>[13]세단!$F$16</f>
        <v>13.41</v>
      </c>
      <c r="U28" s="20"/>
      <c r="V28" s="21"/>
      <c r="W28" s="22"/>
      <c r="X28" s="20"/>
      <c r="Y28" s="21"/>
      <c r="Z28" s="22"/>
    </row>
    <row r="29" spans="1:26" s="70" customFormat="1" ht="13.5" customHeight="1">
      <c r="A29" s="109"/>
      <c r="B29" s="13" t="s">
        <v>21</v>
      </c>
      <c r="C29" s="41"/>
      <c r="D29" s="42" t="str">
        <f>[13]세단!$G$11</f>
        <v>1.3</v>
      </c>
      <c r="E29" s="43"/>
      <c r="F29" s="41"/>
      <c r="G29" s="42" t="str">
        <f>[13]세단!$G$12</f>
        <v>0.3</v>
      </c>
      <c r="H29" s="43"/>
      <c r="I29" s="41"/>
      <c r="J29" s="80" t="str">
        <f>[13]세단!$G$13</f>
        <v>0.3</v>
      </c>
      <c r="K29" s="43"/>
      <c r="L29" s="41"/>
      <c r="M29" s="42" t="str">
        <f>[13]세단!$G$14</f>
        <v>-1.4</v>
      </c>
      <c r="N29" s="43"/>
      <c r="O29" s="41"/>
      <c r="P29" s="42" t="str">
        <f>[13]세단!$G$15</f>
        <v>-1.3</v>
      </c>
      <c r="Q29" s="43"/>
      <c r="R29" s="41"/>
      <c r="S29" s="42" t="str">
        <f>[13]세단!$G$16</f>
        <v>-2.0</v>
      </c>
      <c r="T29" s="62"/>
      <c r="U29" s="41"/>
      <c r="V29" s="42"/>
      <c r="W29" s="62"/>
      <c r="X29" s="41"/>
      <c r="Y29" s="42"/>
      <c r="Z29" s="43"/>
    </row>
    <row r="30" spans="1:26" s="70" customFormat="1" ht="13.5" customHeight="1">
      <c r="A30" s="51">
        <v>2</v>
      </c>
      <c r="B30" s="15" t="s">
        <v>27</v>
      </c>
      <c r="C30" s="17" t="str">
        <f>[13]포환!$C$11</f>
        <v>김현민</v>
      </c>
      <c r="D30" s="18" t="str">
        <f>[13]포환!$E$11</f>
        <v>경남체육고</v>
      </c>
      <c r="E30" s="19" t="str">
        <f>[13]포환!$F$11</f>
        <v>16.71</v>
      </c>
      <c r="F30" s="17" t="str">
        <f>[13]포환!$C$12</f>
        <v>박도현</v>
      </c>
      <c r="G30" s="18" t="str">
        <f>[13]포환!$E$12</f>
        <v>목포문태고</v>
      </c>
      <c r="H30" s="19" t="str">
        <f>[13]포환!$F$12</f>
        <v>16.67</v>
      </c>
      <c r="I30" s="17" t="str">
        <f>[13]포환!$C$13</f>
        <v>주재훈</v>
      </c>
      <c r="J30" s="18" t="str">
        <f>[13]포환!$E$13</f>
        <v>동인천고</v>
      </c>
      <c r="K30" s="61" t="str">
        <f>[13]포환!$F$13</f>
        <v>16.17</v>
      </c>
      <c r="L30" s="17" t="str">
        <f>[13]포환!$C$14</f>
        <v>김예찬</v>
      </c>
      <c r="M30" s="18" t="str">
        <f>[13]포환!$E$14</f>
        <v>경남체육고</v>
      </c>
      <c r="N30" s="19" t="str">
        <f>[13]포환!$F$14</f>
        <v>14.86</v>
      </c>
      <c r="O30" s="17" t="str">
        <f>[13]포환!$C$15</f>
        <v>허모세</v>
      </c>
      <c r="P30" s="18" t="str">
        <f>[13]포환!$E$15</f>
        <v>경남체육고</v>
      </c>
      <c r="Q30" s="19" t="str">
        <f>[13]포환!$F$15</f>
        <v>14.24</v>
      </c>
      <c r="R30" s="17" t="str">
        <f>[13]포환!$C$16</f>
        <v>전정훈</v>
      </c>
      <c r="S30" s="18" t="str">
        <f>[13]포환!$E$16</f>
        <v>인천체육고</v>
      </c>
      <c r="T30" s="19" t="str">
        <f>[13]포환!$F$16</f>
        <v>13.41</v>
      </c>
      <c r="U30" s="17" t="str">
        <f>[13]포환!$C$17</f>
        <v>이형진</v>
      </c>
      <c r="V30" s="18" t="str">
        <f>[13]포환!$E$17</f>
        <v>경북체육고</v>
      </c>
      <c r="W30" s="19" t="str">
        <f>[13]포환!$F$17</f>
        <v>12.11</v>
      </c>
      <c r="X30" s="17"/>
      <c r="Y30" s="18"/>
      <c r="Z30" s="19"/>
    </row>
    <row r="31" spans="1:26" s="70" customFormat="1" ht="13.5" customHeight="1">
      <c r="A31" s="51">
        <v>5</v>
      </c>
      <c r="B31" s="15" t="s">
        <v>53</v>
      </c>
      <c r="C31" s="17" t="str">
        <f>[13]원반!$C$11</f>
        <v>장재덕</v>
      </c>
      <c r="D31" s="18" t="str">
        <f>[13]원반!$E$11</f>
        <v>경북체육고</v>
      </c>
      <c r="E31" s="19" t="str">
        <f>[13]원반!$F$11</f>
        <v>50.16</v>
      </c>
      <c r="F31" s="17" t="str">
        <f>[13]원반!$C$12</f>
        <v>김광섭</v>
      </c>
      <c r="G31" s="18" t="str">
        <f>[13]원반!$E$12</f>
        <v>문창고</v>
      </c>
      <c r="H31" s="19" t="str">
        <f>[13]원반!$F$12</f>
        <v>48.23</v>
      </c>
      <c r="I31" s="17" t="str">
        <f>[13]원반!$C$13</f>
        <v>김성우</v>
      </c>
      <c r="J31" s="18" t="str">
        <f>[13]원반!$E$13</f>
        <v>충북체육고</v>
      </c>
      <c r="K31" s="19" t="str">
        <f>[13]원반!$F$13</f>
        <v>44.31</v>
      </c>
      <c r="L31" s="17" t="str">
        <f>[13]원반!$C$14</f>
        <v>성민재</v>
      </c>
      <c r="M31" s="18" t="str">
        <f>[13]원반!$E$14</f>
        <v>경남체육고</v>
      </c>
      <c r="N31" s="19" t="str">
        <f>[13]원반!$F$14</f>
        <v>38.19</v>
      </c>
      <c r="O31" s="17" t="str">
        <f>[13]원반!$C$15</f>
        <v>진윤현</v>
      </c>
      <c r="P31" s="18" t="str">
        <f>[13]원반!$E$15</f>
        <v>경남체육고</v>
      </c>
      <c r="Q31" s="19" t="str">
        <f>[13]원반!$F$15</f>
        <v>37.32</v>
      </c>
      <c r="R31" s="17" t="str">
        <f>[13]원반!$C$16</f>
        <v>최태훈</v>
      </c>
      <c r="S31" s="18" t="str">
        <f>[13]원반!$E$16</f>
        <v>은행고</v>
      </c>
      <c r="T31" s="19" t="str">
        <f>[13]원반!$F$16</f>
        <v>32.12</v>
      </c>
      <c r="U31" s="17"/>
      <c r="V31" s="18"/>
      <c r="W31" s="19"/>
      <c r="X31" s="17"/>
      <c r="Y31" s="18"/>
      <c r="Z31" s="61"/>
    </row>
    <row r="32" spans="1:26" s="70" customFormat="1" ht="13.5" customHeight="1">
      <c r="A32" s="51">
        <v>1</v>
      </c>
      <c r="B32" s="15" t="s">
        <v>54</v>
      </c>
      <c r="C32" s="17" t="str">
        <f>[13]해머!$C$11</f>
        <v>배준호</v>
      </c>
      <c r="D32" s="18" t="str">
        <f>[13]해머!$E$11</f>
        <v>전북체육고</v>
      </c>
      <c r="E32" s="19" t="str">
        <f>[13]해머!$F$11</f>
        <v>48.99</v>
      </c>
      <c r="F32" s="17" t="str">
        <f>[13]해머!$C$12</f>
        <v>김태완</v>
      </c>
      <c r="G32" s="18" t="str">
        <f>[13]해머!$E$12</f>
        <v>전북체육고</v>
      </c>
      <c r="H32" s="19" t="str">
        <f>[13]해머!$F$12</f>
        <v>42.52</v>
      </c>
      <c r="I32" s="17" t="str">
        <f>[13]해머!$C$13</f>
        <v>신주환</v>
      </c>
      <c r="J32" s="18" t="str">
        <f>[13]해머!$E$13</f>
        <v>전북체육고</v>
      </c>
      <c r="K32" s="19" t="str">
        <f>[13]해머!$F$13</f>
        <v>42.14</v>
      </c>
      <c r="L32" s="17"/>
      <c r="M32" s="18"/>
      <c r="N32" s="19"/>
      <c r="O32" s="17"/>
      <c r="P32" s="18"/>
      <c r="Q32" s="19"/>
      <c r="R32" s="17"/>
      <c r="S32" s="18"/>
      <c r="T32" s="19"/>
      <c r="U32" s="17"/>
      <c r="V32" s="18"/>
      <c r="W32" s="19"/>
      <c r="X32" s="17"/>
      <c r="Y32" s="18"/>
      <c r="Z32" s="19"/>
    </row>
    <row r="33" spans="1:26" s="70" customFormat="1" ht="13.5" customHeight="1">
      <c r="A33" s="71">
        <v>3</v>
      </c>
      <c r="B33" s="15" t="s">
        <v>55</v>
      </c>
      <c r="C33" s="17" t="str">
        <f>[13]투창!$C$11</f>
        <v>손민찬</v>
      </c>
      <c r="D33" s="18" t="str">
        <f>[13]투창!$E$11</f>
        <v>문창고</v>
      </c>
      <c r="E33" s="19" t="str">
        <f>[13]투창!$F$11</f>
        <v>64.20</v>
      </c>
      <c r="F33" s="17" t="str">
        <f>[13]투창!$C$12</f>
        <v>최호연</v>
      </c>
      <c r="G33" s="18" t="str">
        <f>[13]투창!$E$12</f>
        <v>청원고</v>
      </c>
      <c r="H33" s="19" t="str">
        <f>[13]투창!$F$12</f>
        <v>61.92</v>
      </c>
      <c r="I33" s="17" t="str">
        <f>[13]투창!$C$13</f>
        <v>김태호</v>
      </c>
      <c r="J33" s="18" t="str">
        <f>[13]투창!$E$13</f>
        <v>경남체육고</v>
      </c>
      <c r="K33" s="19" t="str">
        <f>[13]투창!$F$13</f>
        <v>56.22</v>
      </c>
      <c r="L33" s="17" t="str">
        <f>[13]투창!$C$14</f>
        <v>심하민</v>
      </c>
      <c r="M33" s="18" t="str">
        <f>[13]투창!$E$14</f>
        <v>전북체육고</v>
      </c>
      <c r="N33" s="19" t="str">
        <f>[13]투창!$F$14</f>
        <v>52.86</v>
      </c>
      <c r="O33" s="17" t="str">
        <f>[13]투창!$C$15</f>
        <v>최재형</v>
      </c>
      <c r="P33" s="18" t="str">
        <f>[13]투창!$E$15</f>
        <v>충현고</v>
      </c>
      <c r="Q33" s="19" t="str">
        <f>[13]투창!$F$15</f>
        <v>38.98</v>
      </c>
      <c r="R33" s="17"/>
      <c r="S33" s="18"/>
      <c r="T33" s="61"/>
      <c r="U33" s="17"/>
      <c r="V33" s="18"/>
      <c r="W33" s="19"/>
      <c r="X33" s="17"/>
      <c r="Y33" s="18"/>
      <c r="Z33" s="19"/>
    </row>
    <row r="34" spans="1:26" s="70" customFormat="1" ht="13.5" customHeight="1">
      <c r="A34" s="51">
        <v>4</v>
      </c>
      <c r="B34" s="15" t="s">
        <v>56</v>
      </c>
      <c r="C34" s="17" t="str">
        <f>'[13]10종경기'!$C$11</f>
        <v>최희태</v>
      </c>
      <c r="D34" s="18" t="str">
        <f>'[13]10종경기'!$E$11</f>
        <v>대전체육고</v>
      </c>
      <c r="E34" s="19" t="str">
        <f>'[13]10종경기'!$F$11</f>
        <v>5,465점</v>
      </c>
      <c r="F34" s="17" t="str">
        <f>'[13]10종경기'!$C$12</f>
        <v>김태양</v>
      </c>
      <c r="G34" s="18" t="str">
        <f>'[13]10종경기'!$E$12</f>
        <v>동인천고</v>
      </c>
      <c r="H34" s="19" t="str">
        <f>'[13]10종경기'!$F$12</f>
        <v>4,916점</v>
      </c>
      <c r="I34" s="17" t="str">
        <f>'[13]10종경기'!$C$13</f>
        <v>차정우</v>
      </c>
      <c r="J34" s="18" t="str">
        <f>'[13]10종경기'!$E$13</f>
        <v>경북체육고</v>
      </c>
      <c r="K34" s="19" t="str">
        <f>'[13]10종경기'!$F$13</f>
        <v>4,718점</v>
      </c>
      <c r="L34" s="17" t="str">
        <f>'[13]10종경기'!$C$14</f>
        <v>이도근</v>
      </c>
      <c r="M34" s="18" t="str">
        <f>'[13]10종경기'!$E$14</f>
        <v>신명고</v>
      </c>
      <c r="N34" s="19" t="str">
        <f>'[13]10종경기'!$F$14</f>
        <v>4,572점</v>
      </c>
      <c r="O34" s="17" t="str">
        <f>'[13]10종경기'!$C$15</f>
        <v>민다원</v>
      </c>
      <c r="P34" s="18" t="str">
        <f>'[13]10종경기'!$E$15</f>
        <v>충북체육고</v>
      </c>
      <c r="Q34" s="19" t="str">
        <f>'[13]10종경기'!$F$15</f>
        <v>4,476점</v>
      </c>
      <c r="R34" s="17" t="str">
        <f>'[13]10종경기'!$C$16</f>
        <v>이용헌</v>
      </c>
      <c r="S34" s="18" t="str">
        <f>'[13]10종경기'!$E$16</f>
        <v>태원고</v>
      </c>
      <c r="T34" s="19" t="str">
        <f>'[13]10종경기'!$F$16</f>
        <v>3,985점</v>
      </c>
      <c r="U34" s="17"/>
      <c r="V34" s="18"/>
      <c r="W34" s="19"/>
      <c r="X34" s="17"/>
      <c r="Y34" s="18"/>
      <c r="Z34" s="19"/>
    </row>
    <row r="35" spans="1:26" s="70" customFormat="1" ht="13.5" customHeight="1">
      <c r="A35" s="54"/>
      <c r="B35" s="33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s="70" customFormat="1" ht="15.75" customHeight="1">
      <c r="A36" s="54"/>
      <c r="B36" s="11" t="s">
        <v>57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53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6" customFormat="1">
      <c r="A38" s="5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6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13" t="s">
        <v>65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49" t="s">
        <v>19</v>
      </c>
      <c r="V2" s="49"/>
      <c r="W2" s="49"/>
      <c r="X2" s="49"/>
      <c r="Y2" s="49"/>
      <c r="Z2" s="49"/>
    </row>
    <row r="3" spans="1:26" s="9" customFormat="1" ht="14.25" thickTop="1">
      <c r="A3" s="52"/>
      <c r="B3" s="107" t="s">
        <v>63</v>
      </c>
      <c r="C3" s="107"/>
      <c r="D3" s="10"/>
      <c r="E3" s="10"/>
      <c r="F3" s="108" t="s">
        <v>66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6</v>
      </c>
      <c r="C5" s="2"/>
      <c r="D5" s="3" t="s">
        <v>7</v>
      </c>
      <c r="E5" s="4"/>
      <c r="F5" s="2"/>
      <c r="G5" s="3" t="s">
        <v>10</v>
      </c>
      <c r="H5" s="4"/>
      <c r="I5" s="2"/>
      <c r="J5" s="3" t="s">
        <v>0</v>
      </c>
      <c r="K5" s="4"/>
      <c r="L5" s="2"/>
      <c r="M5" s="3" t="s">
        <v>12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13</v>
      </c>
      <c r="W5" s="4"/>
      <c r="X5" s="2"/>
      <c r="Y5" s="3" t="s">
        <v>8</v>
      </c>
      <c r="Z5" s="4"/>
    </row>
    <row r="6" spans="1:26" ht="14.25" thickBot="1">
      <c r="B6" s="6" t="s">
        <v>20</v>
      </c>
      <c r="C6" s="5" t="s">
        <v>3</v>
      </c>
      <c r="D6" s="5" t="s">
        <v>9</v>
      </c>
      <c r="E6" s="5" t="s">
        <v>4</v>
      </c>
      <c r="F6" s="5" t="s">
        <v>3</v>
      </c>
      <c r="G6" s="5" t="s">
        <v>9</v>
      </c>
      <c r="H6" s="5" t="s">
        <v>4</v>
      </c>
      <c r="I6" s="5" t="s">
        <v>3</v>
      </c>
      <c r="J6" s="5" t="s">
        <v>9</v>
      </c>
      <c r="K6" s="5" t="s">
        <v>4</v>
      </c>
      <c r="L6" s="5" t="s">
        <v>3</v>
      </c>
      <c r="M6" s="5" t="s">
        <v>9</v>
      </c>
      <c r="N6" s="5" t="s">
        <v>4</v>
      </c>
      <c r="O6" s="5" t="s">
        <v>3</v>
      </c>
      <c r="P6" s="5" t="s">
        <v>9</v>
      </c>
      <c r="Q6" s="5" t="s">
        <v>4</v>
      </c>
      <c r="R6" s="5" t="s">
        <v>3</v>
      </c>
      <c r="S6" s="5" t="s">
        <v>9</v>
      </c>
      <c r="T6" s="5" t="s">
        <v>4</v>
      </c>
      <c r="U6" s="5" t="s">
        <v>3</v>
      </c>
      <c r="V6" s="5" t="s">
        <v>9</v>
      </c>
      <c r="W6" s="5" t="s">
        <v>4</v>
      </c>
      <c r="X6" s="5" t="s">
        <v>3</v>
      </c>
      <c r="Y6" s="5" t="s">
        <v>9</v>
      </c>
      <c r="Z6" s="5" t="s">
        <v>4</v>
      </c>
    </row>
    <row r="7" spans="1:26" s="70" customFormat="1" ht="13.5" customHeight="1" thickTop="1">
      <c r="A7" s="109">
        <v>2</v>
      </c>
      <c r="B7" s="12" t="s">
        <v>14</v>
      </c>
      <c r="C7" s="24" t="str">
        <f>[14]결승기록지!$C$11</f>
        <v>허성민</v>
      </c>
      <c r="D7" s="25" t="str">
        <f>[14]결승기록지!$E$11</f>
        <v>대구체육고</v>
      </c>
      <c r="E7" s="26" t="str">
        <f>[14]결승기록지!$F$11</f>
        <v>12.66</v>
      </c>
      <c r="F7" s="24" t="str">
        <f>[14]결승기록지!$C$12</f>
        <v>신현진</v>
      </c>
      <c r="G7" s="25" t="str">
        <f>[14]결승기록지!$E$12</f>
        <v>인일여자고</v>
      </c>
      <c r="H7" s="26" t="str">
        <f>[14]결승기록지!$F$12</f>
        <v>12.68</v>
      </c>
      <c r="I7" s="24" t="str">
        <f>[14]결승기록지!$C$13</f>
        <v>김수연</v>
      </c>
      <c r="J7" s="25" t="str">
        <f>[14]결승기록지!$E$13</f>
        <v>인일여자고</v>
      </c>
      <c r="K7" s="81" t="str">
        <f>[14]결승기록지!$F$13</f>
        <v>12.82</v>
      </c>
      <c r="L7" s="24" t="str">
        <f>[14]결승기록지!$C$14</f>
        <v>방소형</v>
      </c>
      <c r="M7" s="25" t="str">
        <f>[14]결승기록지!$E$14</f>
        <v>경북체육고</v>
      </c>
      <c r="N7" s="81" t="str">
        <f>[14]결승기록지!$F$14</f>
        <v>12.93</v>
      </c>
      <c r="O7" s="24" t="str">
        <f>[14]결승기록지!$C$15</f>
        <v>권민주</v>
      </c>
      <c r="P7" s="25" t="str">
        <f>[14]결승기록지!$E$15</f>
        <v>경북체육고</v>
      </c>
      <c r="Q7" s="26" t="str">
        <f>[14]결승기록지!$F$15</f>
        <v>13.15</v>
      </c>
      <c r="R7" s="24" t="str">
        <f>[14]결승기록지!$C$16</f>
        <v>김희윤</v>
      </c>
      <c r="S7" s="25" t="str">
        <f>[14]결승기록지!$E$16</f>
        <v>인일여자고</v>
      </c>
      <c r="T7" s="26" t="str">
        <f>[14]결승기록지!$F$16</f>
        <v>13.16</v>
      </c>
      <c r="U7" s="24" t="str">
        <f>[14]결승기록지!$C$17</f>
        <v>김지원</v>
      </c>
      <c r="V7" s="25" t="str">
        <f>[14]결승기록지!$E$17</f>
        <v>인일여자고</v>
      </c>
      <c r="W7" s="26" t="str">
        <f>[14]결승기록지!$F$17</f>
        <v>13.34</v>
      </c>
      <c r="X7" s="24"/>
      <c r="Y7" s="25"/>
      <c r="Z7" s="26"/>
    </row>
    <row r="8" spans="1:26" s="70" customFormat="1" ht="13.5" customHeight="1">
      <c r="A8" s="109"/>
      <c r="B8" s="13" t="s">
        <v>21</v>
      </c>
      <c r="C8" s="37"/>
      <c r="D8" s="38" t="str">
        <f>[14]결승기록지!$G$8</f>
        <v>-1.2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39"/>
    </row>
    <row r="9" spans="1:26" s="70" customFormat="1" ht="13.5" customHeight="1">
      <c r="A9" s="109">
        <v>3</v>
      </c>
      <c r="B9" s="14" t="s">
        <v>23</v>
      </c>
      <c r="C9" s="34" t="str">
        <f>[15]결승기록지!$C$11</f>
        <v>허성민</v>
      </c>
      <c r="D9" s="50" t="str">
        <f>[15]결승기록지!$E$11</f>
        <v>대구체육고</v>
      </c>
      <c r="E9" s="35" t="str">
        <f>[15]결승기록지!$F$11</f>
        <v>25.75</v>
      </c>
      <c r="F9" s="34" t="str">
        <f>[15]결승기록지!$C$12</f>
        <v>신현진</v>
      </c>
      <c r="G9" s="50" t="str">
        <f>[15]결승기록지!$E$12</f>
        <v>인일여자고</v>
      </c>
      <c r="H9" s="35" t="str">
        <f>[15]결승기록지!$F$12</f>
        <v>26.30</v>
      </c>
      <c r="I9" s="34" t="str">
        <f>[15]결승기록지!$C$13</f>
        <v>김수연</v>
      </c>
      <c r="J9" s="50" t="str">
        <f>[15]결승기록지!$E$13</f>
        <v>인일여자고</v>
      </c>
      <c r="K9" s="35" t="str">
        <f>[15]결승기록지!$F$13</f>
        <v>26.31</v>
      </c>
      <c r="L9" s="34" t="str">
        <f>[15]결승기록지!$C$14</f>
        <v>김태연</v>
      </c>
      <c r="M9" s="35" t="str">
        <f>[15]결승기록지!$E$14</f>
        <v>인일여자고</v>
      </c>
      <c r="N9" s="36" t="str">
        <f>[15]결승기록지!$F$14</f>
        <v>26.43</v>
      </c>
      <c r="O9" s="34" t="str">
        <f>[15]결승기록지!$C$15</f>
        <v>한이슬</v>
      </c>
      <c r="P9" s="35" t="str">
        <f>[15]결승기록지!$E$15</f>
        <v>충남체육고</v>
      </c>
      <c r="Q9" s="36" t="str">
        <f>[15]결승기록지!$F$15</f>
        <v>26.47</v>
      </c>
      <c r="R9" s="34" t="str">
        <f>[15]결승기록지!$C$16</f>
        <v>이재원</v>
      </c>
      <c r="S9" s="35" t="str">
        <f>[15]결승기록지!$E$16</f>
        <v>서울체육고</v>
      </c>
      <c r="T9" s="36" t="str">
        <f>[15]결승기록지!$F$16</f>
        <v>28.67</v>
      </c>
      <c r="U9" s="34"/>
      <c r="V9" s="35"/>
      <c r="W9" s="36"/>
      <c r="X9" s="34"/>
      <c r="Y9" s="35"/>
      <c r="Z9" s="36"/>
    </row>
    <row r="10" spans="1:26" s="70" customFormat="1" ht="13.5" customHeight="1">
      <c r="A10" s="109"/>
      <c r="B10" s="13" t="s">
        <v>21</v>
      </c>
      <c r="C10" s="37"/>
      <c r="D10" s="38" t="str">
        <f>[15]결승기록지!$G$8</f>
        <v>1.9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39"/>
    </row>
    <row r="11" spans="1:26" s="70" customFormat="1" ht="13.5" customHeight="1">
      <c r="A11" s="51">
        <v>1</v>
      </c>
      <c r="B11" s="15" t="s">
        <v>44</v>
      </c>
      <c r="C11" s="27" t="str">
        <f>[16]결승기록지!$C$11</f>
        <v>이수영</v>
      </c>
      <c r="D11" s="28" t="str">
        <f>[16]결승기록지!$E$11</f>
        <v>인천체육고</v>
      </c>
      <c r="E11" s="29" t="str">
        <f>[16]결승기록지!$F$11</f>
        <v>1:00.62</v>
      </c>
      <c r="F11" s="27" t="str">
        <f>[16]결승기록지!$C$12</f>
        <v>이서영</v>
      </c>
      <c r="G11" s="28" t="str">
        <f>[16]결승기록지!$E$12</f>
        <v>경북체육고</v>
      </c>
      <c r="H11" s="29" t="str">
        <f>[16]결승기록지!$F$12</f>
        <v>1:05.36</v>
      </c>
      <c r="I11" s="27" t="str">
        <f>[16]결승기록지!$C$13</f>
        <v>김세영</v>
      </c>
      <c r="J11" s="28" t="str">
        <f>[16]결승기록지!$E$13</f>
        <v>남한고</v>
      </c>
      <c r="K11" s="29" t="str">
        <f>[16]결승기록지!$F$13</f>
        <v>1:08.28</v>
      </c>
      <c r="L11" s="27"/>
      <c r="M11" s="28"/>
      <c r="N11" s="29"/>
      <c r="O11" s="27"/>
      <c r="P11" s="28"/>
      <c r="Q11" s="72"/>
      <c r="R11" s="27"/>
      <c r="S11" s="28"/>
      <c r="T11" s="72"/>
      <c r="U11" s="27"/>
      <c r="V11" s="28"/>
      <c r="W11" s="72"/>
      <c r="X11" s="27"/>
      <c r="Y11" s="28"/>
      <c r="Z11" s="72"/>
    </row>
    <row r="12" spans="1:26" s="70" customFormat="1" ht="13.5" customHeight="1">
      <c r="A12" s="51">
        <v>3</v>
      </c>
      <c r="B12" s="15" t="s">
        <v>24</v>
      </c>
      <c r="C12" s="27" t="str">
        <f>[17]결승기록지!$C$11</f>
        <v>오혜원</v>
      </c>
      <c r="D12" s="28" t="str">
        <f>[17]결승기록지!$E$11</f>
        <v>오류고</v>
      </c>
      <c r="E12" s="55" t="s">
        <v>72</v>
      </c>
      <c r="F12" s="27" t="str">
        <f>[17]결승기록지!$C$12</f>
        <v>조예은</v>
      </c>
      <c r="G12" s="28" t="str">
        <f>[17]결승기록지!$E$12</f>
        <v>경남체육고</v>
      </c>
      <c r="H12" s="55" t="s">
        <v>73</v>
      </c>
      <c r="I12" s="27"/>
      <c r="J12" s="28"/>
      <c r="K12" s="29"/>
      <c r="L12" s="27"/>
      <c r="M12" s="28"/>
      <c r="N12" s="29"/>
      <c r="O12" s="27"/>
      <c r="P12" s="28"/>
      <c r="Q12" s="29"/>
      <c r="R12" s="27"/>
      <c r="S12" s="28"/>
      <c r="T12" s="29"/>
      <c r="U12" s="27"/>
      <c r="V12" s="28"/>
      <c r="W12" s="29"/>
      <c r="X12" s="27"/>
      <c r="Y12" s="28"/>
      <c r="Z12" s="29"/>
    </row>
    <row r="13" spans="1:26" s="70" customFormat="1" ht="13.5" customHeight="1">
      <c r="A13" s="71">
        <v>2</v>
      </c>
      <c r="B13" s="15" t="s">
        <v>45</v>
      </c>
      <c r="C13" s="27" t="str">
        <f>[18]결승기록지!$C$11</f>
        <v>오혜원</v>
      </c>
      <c r="D13" s="28" t="str">
        <f>[18]결승기록지!$E$11</f>
        <v>오류고</v>
      </c>
      <c r="E13" s="72" t="str">
        <f>[18]결승기록지!$F$11</f>
        <v>4:51.81</v>
      </c>
      <c r="F13" s="27" t="str">
        <f>[18]결승기록지!$C$12</f>
        <v>이명웅</v>
      </c>
      <c r="G13" s="28" t="str">
        <f>[18]결승기록지!$E$12</f>
        <v>천안쌍용고</v>
      </c>
      <c r="H13" s="72" t="str">
        <f>[18]결승기록지!$F$12</f>
        <v>4:54.17</v>
      </c>
      <c r="I13" s="27" t="str">
        <f>[18]결승기록지!$C$13</f>
        <v>김휘경</v>
      </c>
      <c r="J13" s="28" t="str">
        <f>[18]결승기록지!$E$13</f>
        <v>오류고</v>
      </c>
      <c r="K13" s="72" t="str">
        <f>[18]결승기록지!$F$13</f>
        <v>4:54.40</v>
      </c>
      <c r="L13" s="27" t="str">
        <f>[18]결승기록지!$C$14</f>
        <v>진승연</v>
      </c>
      <c r="M13" s="28" t="str">
        <f>[18]결승기록지!$E$14</f>
        <v>오류고</v>
      </c>
      <c r="N13" s="72" t="str">
        <f>[18]결승기록지!$F$14</f>
        <v>5:04.82</v>
      </c>
      <c r="O13" s="27" t="str">
        <f>[18]결승기록지!$C$15</f>
        <v>조예은</v>
      </c>
      <c r="P13" s="28" t="str">
        <f>[18]결승기록지!$E$15</f>
        <v>경남체육고</v>
      </c>
      <c r="Q13" s="72" t="str">
        <f>[18]결승기록지!$F$15</f>
        <v>5:06.75</v>
      </c>
      <c r="R13" s="27" t="str">
        <f>[18]결승기록지!$C$16</f>
        <v>이예은</v>
      </c>
      <c r="S13" s="28" t="str">
        <f>[18]결승기록지!$E$16</f>
        <v>오류고</v>
      </c>
      <c r="T13" s="72" t="str">
        <f>[18]결승기록지!$F$16</f>
        <v>5:08.57</v>
      </c>
      <c r="U13" s="27" t="str">
        <f>[18]결승기록지!$C$17</f>
        <v>주은혜</v>
      </c>
      <c r="V13" s="28" t="str">
        <f>[18]결승기록지!$E$17</f>
        <v>영광공업고</v>
      </c>
      <c r="W13" s="72" t="str">
        <f>[18]결승기록지!$F$17</f>
        <v>5:19.11</v>
      </c>
      <c r="X13" s="27"/>
      <c r="Y13" s="28"/>
      <c r="Z13" s="72"/>
    </row>
    <row r="14" spans="1:26" s="70" customFormat="1" ht="13.5" customHeight="1">
      <c r="A14" s="51">
        <v>1</v>
      </c>
      <c r="B14" s="15" t="s">
        <v>46</v>
      </c>
      <c r="C14" s="17" t="str">
        <f>[19]결승기록지!$C$11</f>
        <v>이명웅</v>
      </c>
      <c r="D14" s="18" t="str">
        <f>[19]결승기록지!$E$11</f>
        <v>천안쌍용고</v>
      </c>
      <c r="E14" s="19" t="str">
        <f>[19]결승기록지!$F$11</f>
        <v>19:09.28</v>
      </c>
      <c r="F14" s="17" t="str">
        <f>[19]결승기록지!$C$12</f>
        <v>주은혜</v>
      </c>
      <c r="G14" s="18" t="str">
        <f>[19]결승기록지!$E$12</f>
        <v>영광공업고</v>
      </c>
      <c r="H14" s="58" t="str">
        <f>[19]결승기록지!$F$12</f>
        <v>19:10.84</v>
      </c>
      <c r="I14" s="17" t="str">
        <f>[19]결승기록지!$C$13</f>
        <v>정윤서</v>
      </c>
      <c r="J14" s="18" t="str">
        <f>[19]결승기록지!$E$13</f>
        <v>울산스포츠과학고</v>
      </c>
      <c r="K14" s="58" t="str">
        <f>[19]결승기록지!$F$13</f>
        <v>19:12.17</v>
      </c>
      <c r="L14" s="17" t="str">
        <f>[19]결승기록지!$C$14</f>
        <v>김윤주</v>
      </c>
      <c r="M14" s="18" t="str">
        <f>[19]결승기록지!$E$14</f>
        <v>경북체육고</v>
      </c>
      <c r="N14" s="58" t="str">
        <f>[19]결승기록지!$F$14</f>
        <v>20:33.76</v>
      </c>
      <c r="O14" s="17" t="str">
        <f>[19]결승기록지!$C$15</f>
        <v>박주미</v>
      </c>
      <c r="P14" s="18" t="str">
        <f>[19]결승기록지!$E$15</f>
        <v>경북체육고</v>
      </c>
      <c r="Q14" s="58" t="str">
        <f>[19]결승기록지!$F$15</f>
        <v>22:28.11</v>
      </c>
      <c r="R14" s="17"/>
      <c r="S14" s="18"/>
      <c r="T14" s="58"/>
      <c r="U14" s="17"/>
      <c r="V14" s="18"/>
      <c r="W14" s="58"/>
      <c r="X14" s="17"/>
      <c r="Y14" s="18"/>
      <c r="Z14" s="58"/>
    </row>
    <row r="15" spans="1:26" s="70" customFormat="1" ht="13.5" customHeight="1">
      <c r="A15" s="109">
        <v>1</v>
      </c>
      <c r="B15" s="14" t="s">
        <v>58</v>
      </c>
      <c r="C15" s="20" t="str">
        <f>[20]결승기록지!$C$11</f>
        <v>여채빈</v>
      </c>
      <c r="D15" s="21" t="str">
        <f>[20]결승기록지!$E$11</f>
        <v>서울체육고</v>
      </c>
      <c r="E15" s="22" t="str">
        <f>[20]결승기록지!$F$11</f>
        <v>15.67</v>
      </c>
      <c r="F15" s="56" t="str">
        <f>[20]결승기록지!$C$12</f>
        <v>박솔미</v>
      </c>
      <c r="G15" s="57" t="str">
        <f>[20]결승기록지!$E$12</f>
        <v>포천일고</v>
      </c>
      <c r="H15" s="22" t="str">
        <f>[20]결승기록지!$F$12</f>
        <v>16.50</v>
      </c>
      <c r="I15" s="20" t="str">
        <f>[20]결승기록지!$C$13</f>
        <v>전지혜</v>
      </c>
      <c r="J15" s="21" t="str">
        <f>[20]결승기록지!$E$13</f>
        <v>신명고</v>
      </c>
      <c r="K15" s="22" t="str">
        <f>[20]결승기록지!$F$13</f>
        <v>16.66</v>
      </c>
      <c r="L15" s="20" t="str">
        <f>[20]결승기록지!$C$14</f>
        <v>정연지</v>
      </c>
      <c r="M15" s="21" t="str">
        <f>[20]결승기록지!$E$14</f>
        <v>인천체육고</v>
      </c>
      <c r="N15" s="22" t="str">
        <f>[20]결승기록지!$F$14</f>
        <v>17.47</v>
      </c>
      <c r="O15" s="20" t="str">
        <f>[20]결승기록지!$C$15</f>
        <v>김동희</v>
      </c>
      <c r="P15" s="21" t="str">
        <f>[20]결승기록지!$E$15</f>
        <v>신명고</v>
      </c>
      <c r="Q15" s="22" t="str">
        <f>[20]결승기록지!$F$15</f>
        <v>17.74</v>
      </c>
      <c r="R15" s="20" t="str">
        <f>[20]결승기록지!$C$16</f>
        <v>허단비</v>
      </c>
      <c r="S15" s="21" t="str">
        <f>[20]결승기록지!$E$16</f>
        <v>경남체육고</v>
      </c>
      <c r="T15" s="22" t="str">
        <f>[20]결승기록지!$F$16</f>
        <v>19.47</v>
      </c>
      <c r="U15" s="20"/>
      <c r="V15" s="21"/>
      <c r="W15" s="22"/>
      <c r="X15" s="20"/>
      <c r="Y15" s="21"/>
      <c r="Z15" s="22"/>
    </row>
    <row r="16" spans="1:26" s="70" customFormat="1" ht="13.5" customHeight="1">
      <c r="A16" s="109"/>
      <c r="B16" s="13" t="s">
        <v>21</v>
      </c>
      <c r="C16" s="37"/>
      <c r="D16" s="38" t="str">
        <f>[20]결승기록지!$G$8</f>
        <v>0.6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9"/>
    </row>
    <row r="17" spans="1:26" s="70" customFormat="1" ht="13.5" customHeight="1">
      <c r="A17" s="51">
        <v>3</v>
      </c>
      <c r="B17" s="15" t="s">
        <v>48</v>
      </c>
      <c r="C17" s="17" t="str">
        <f>[21]결승기록지!$C$11</f>
        <v>여채빈</v>
      </c>
      <c r="D17" s="18" t="str">
        <f>[21]결승기록지!$E$11</f>
        <v>서울체육고</v>
      </c>
      <c r="E17" s="19" t="str">
        <f>[21]결승기록지!$F$11</f>
        <v>1:07.78</v>
      </c>
      <c r="F17" s="17" t="str">
        <f>[21]결승기록지!$C$12</f>
        <v>김영미</v>
      </c>
      <c r="G17" s="18" t="str">
        <f>[21]결승기록지!$E$12</f>
        <v>인일여자고</v>
      </c>
      <c r="H17" s="19" t="str">
        <f>[21]결승기록지!$F$12</f>
        <v>1:11.99</v>
      </c>
      <c r="I17" s="17" t="str">
        <f>[21]결승기록지!$C$13</f>
        <v>김동희</v>
      </c>
      <c r="J17" s="18" t="str">
        <f>[21]결승기록지!$E$13</f>
        <v>신명고</v>
      </c>
      <c r="K17" s="19" t="str">
        <f>[21]결승기록지!$F$13</f>
        <v>1:13.04</v>
      </c>
      <c r="L17" s="17" t="str">
        <f>[21]결승기록지!$C$14</f>
        <v>전지혜</v>
      </c>
      <c r="M17" s="18" t="str">
        <f>[21]결승기록지!$E$14</f>
        <v>신명고</v>
      </c>
      <c r="N17" s="19" t="str">
        <f>[21]결승기록지!$F$14</f>
        <v>1:17.97</v>
      </c>
      <c r="O17" s="17"/>
      <c r="P17" s="18"/>
      <c r="Q17" s="19"/>
      <c r="R17" s="17"/>
      <c r="S17" s="18"/>
      <c r="T17" s="19"/>
      <c r="U17" s="17"/>
      <c r="V17" s="18"/>
      <c r="W17" s="19"/>
      <c r="X17" s="17"/>
      <c r="Y17" s="18"/>
      <c r="Z17" s="19"/>
    </row>
    <row r="18" spans="1:26" s="70" customFormat="1" ht="13.5" customHeight="1">
      <c r="A18" s="51">
        <v>4</v>
      </c>
      <c r="B18" s="15" t="s">
        <v>49</v>
      </c>
      <c r="C18" s="27" t="str">
        <f>[22]결승기록지!$C$11</f>
        <v>홍해인</v>
      </c>
      <c r="D18" s="28" t="str">
        <f>[22]결승기록지!$E$11</f>
        <v>천안쌍용고</v>
      </c>
      <c r="E18" s="82" t="str">
        <f>[22]결승기록지!$F$11</f>
        <v>11:45.59</v>
      </c>
      <c r="F18" s="27" t="str">
        <f>[22]결승기록지!$C$12</f>
        <v>류수영</v>
      </c>
      <c r="G18" s="28" t="str">
        <f>[22]결승기록지!$E$12</f>
        <v>김천한일여자고</v>
      </c>
      <c r="H18" s="82" t="str">
        <f>[22]결승기록지!$F$12</f>
        <v>12:07.67</v>
      </c>
      <c r="I18" s="27" t="str">
        <f>[22]결승기록지!$C$13</f>
        <v>진승연</v>
      </c>
      <c r="J18" s="28" t="str">
        <f>[22]결승기록지!$E$13</f>
        <v>오류고</v>
      </c>
      <c r="K18" s="82" t="str">
        <f>[22]결승기록지!$F$13</f>
        <v>12:22.73</v>
      </c>
      <c r="L18" s="27" t="str">
        <f>[22]결승기록지!$C$14</f>
        <v>박정은</v>
      </c>
      <c r="M18" s="28" t="str">
        <f>[22]결승기록지!$E$14</f>
        <v>김천한일여자고</v>
      </c>
      <c r="N18" s="82" t="str">
        <f>[22]결승기록지!$F$14</f>
        <v>13:07.49</v>
      </c>
      <c r="O18" s="27"/>
      <c r="P18" s="28"/>
      <c r="Q18" s="82"/>
      <c r="R18" s="27"/>
      <c r="S18" s="28"/>
      <c r="T18" s="82"/>
      <c r="U18" s="27"/>
      <c r="V18" s="28"/>
      <c r="W18" s="82"/>
      <c r="X18" s="27"/>
      <c r="Y18" s="28"/>
      <c r="Z18" s="29"/>
    </row>
    <row r="19" spans="1:26" s="70" customFormat="1" ht="13.5" customHeight="1">
      <c r="A19" s="51">
        <v>2</v>
      </c>
      <c r="B19" s="15" t="s">
        <v>64</v>
      </c>
      <c r="C19" s="17" t="str">
        <f>[23]결승기록지!$C$11</f>
        <v>김예랑</v>
      </c>
      <c r="D19" s="18" t="str">
        <f>[23]결승기록지!$E$11</f>
        <v>경북체육고</v>
      </c>
      <c r="E19" s="19" t="str">
        <f>[23]결승기록지!$F$11</f>
        <v>26:45.17</v>
      </c>
      <c r="F19" s="17" t="str">
        <f>[23]결승기록지!$C$12</f>
        <v>박진희</v>
      </c>
      <c r="G19" s="18" t="str">
        <f>[23]결승기록지!$E$12</f>
        <v>충남체육고</v>
      </c>
      <c r="H19" s="19" t="str">
        <f>[23]결승기록지!$F$12</f>
        <v>26:51.51</v>
      </c>
      <c r="I19" s="17"/>
      <c r="J19" s="18"/>
      <c r="K19" s="19"/>
      <c r="L19" s="17"/>
      <c r="M19" s="18"/>
      <c r="N19" s="19"/>
      <c r="O19" s="17"/>
      <c r="P19" s="18"/>
      <c r="Q19" s="19"/>
      <c r="R19" s="17"/>
      <c r="S19" s="18"/>
      <c r="T19" s="19"/>
      <c r="U19" s="17"/>
      <c r="V19" s="18"/>
      <c r="W19" s="19"/>
      <c r="X19" s="17"/>
      <c r="Y19" s="18"/>
      <c r="Z19" s="19"/>
    </row>
    <row r="20" spans="1:26" s="44" customFormat="1" ht="13.5" customHeight="1">
      <c r="A20" s="109">
        <v>4</v>
      </c>
      <c r="B20" s="14" t="s">
        <v>28</v>
      </c>
      <c r="C20" s="20"/>
      <c r="D20" s="21" t="str">
        <f>[24]결승기록지!$E$11</f>
        <v>인일여자고</v>
      </c>
      <c r="E20" s="22" t="str">
        <f>[24]결승기록지!$F$11</f>
        <v>48.36</v>
      </c>
      <c r="F20" s="20"/>
      <c r="G20" s="21" t="str">
        <f>[24]결승기록지!$E$12</f>
        <v>경북체육고</v>
      </c>
      <c r="H20" s="22" t="str">
        <f>[24]결승기록지!$F$12</f>
        <v>49.23</v>
      </c>
      <c r="I20" s="20"/>
      <c r="J20" s="21" t="str">
        <f>[24]결승기록지!$E$13</f>
        <v>서울체육고</v>
      </c>
      <c r="K20" s="22" t="str">
        <f>[24]결승기록지!$F$13</f>
        <v>51.20</v>
      </c>
      <c r="L20" s="20"/>
      <c r="M20" s="21" t="str">
        <f>[24]결승기록지!$E$14</f>
        <v>신명고</v>
      </c>
      <c r="N20" s="22" t="str">
        <f>[24]결승기록지!$F$14</f>
        <v>53.13</v>
      </c>
      <c r="O20" s="20"/>
      <c r="P20" s="21"/>
      <c r="Q20" s="22"/>
      <c r="R20" s="20"/>
      <c r="S20" s="21"/>
      <c r="T20" s="22"/>
      <c r="U20" s="20"/>
      <c r="V20" s="21"/>
      <c r="W20" s="22"/>
      <c r="X20" s="20"/>
      <c r="Y20" s="21"/>
      <c r="Z20" s="22"/>
    </row>
    <row r="21" spans="1:26" s="44" customFormat="1" ht="13.5" customHeight="1">
      <c r="A21" s="109"/>
      <c r="B21" s="13"/>
      <c r="C21" s="119" t="str">
        <f>[24]결승기록지!$C$11</f>
        <v>김수연 김태연 김희윤 신현진</v>
      </c>
      <c r="D21" s="120"/>
      <c r="E21" s="121"/>
      <c r="F21" s="110" t="str">
        <f>[24]결승기록지!$C$12</f>
        <v>방소형 권민주 이서영 신가영</v>
      </c>
      <c r="G21" s="111"/>
      <c r="H21" s="112"/>
      <c r="I21" s="110" t="str">
        <f>[24]결승기록지!$C$13</f>
        <v xml:space="preserve">한성은 강수연 이재원 여채빈 </v>
      </c>
      <c r="J21" s="111"/>
      <c r="K21" s="112"/>
      <c r="L21" s="110" t="str">
        <f>[24]결승기록지!$C$14</f>
        <v>이솔주 김지원 김동희 전지혜</v>
      </c>
      <c r="M21" s="111"/>
      <c r="N21" s="112"/>
      <c r="O21" s="110"/>
      <c r="P21" s="111"/>
      <c r="Q21" s="112"/>
      <c r="R21" s="110"/>
      <c r="S21" s="111"/>
      <c r="T21" s="112"/>
      <c r="U21" s="110"/>
      <c r="V21" s="111"/>
      <c r="W21" s="112"/>
      <c r="X21" s="110"/>
      <c r="Y21" s="111"/>
      <c r="Z21" s="112"/>
    </row>
    <row r="22" spans="1:26" s="70" customFormat="1" ht="13.5" customHeight="1">
      <c r="A22" s="109">
        <v>5</v>
      </c>
      <c r="B22" s="14" t="s">
        <v>50</v>
      </c>
      <c r="C22" s="20"/>
      <c r="D22" s="21" t="str">
        <f>[25]결승기록지!$E$11</f>
        <v>오류고</v>
      </c>
      <c r="E22" s="22" t="str">
        <f>[25]결승기록지!$F$11</f>
        <v>4:11.85</v>
      </c>
      <c r="F22" s="20"/>
      <c r="G22" s="21" t="str">
        <f>[25]결승기록지!$E$12</f>
        <v>경북체육고</v>
      </c>
      <c r="H22" s="22" t="str">
        <f>[25]결승기록지!$F$12</f>
        <v>4:14.56</v>
      </c>
      <c r="I22" s="20"/>
      <c r="J22" s="21"/>
      <c r="K22" s="22"/>
      <c r="L22" s="20"/>
      <c r="M22" s="21"/>
      <c r="N22" s="22"/>
      <c r="O22" s="20"/>
      <c r="P22" s="21"/>
      <c r="Q22" s="22"/>
      <c r="R22" s="20"/>
      <c r="S22" s="21"/>
      <c r="T22" s="22"/>
      <c r="U22" s="20"/>
      <c r="V22" s="21"/>
      <c r="W22" s="22"/>
      <c r="X22" s="20"/>
      <c r="Y22" s="21"/>
      <c r="Z22" s="22"/>
    </row>
    <row r="23" spans="1:26" s="70" customFormat="1" ht="13.5" customHeight="1">
      <c r="A23" s="109"/>
      <c r="B23" s="13"/>
      <c r="C23" s="110" t="str">
        <f>[25]결승기록지!$C$11</f>
        <v>이예은 김휘경 진승연 오혜원</v>
      </c>
      <c r="D23" s="111"/>
      <c r="E23" s="112"/>
      <c r="F23" s="110" t="str">
        <f>[25]결승기록지!$C$12</f>
        <v>방소형 이서영 권민주 신가영</v>
      </c>
      <c r="G23" s="111"/>
      <c r="H23" s="112"/>
      <c r="I23" s="110"/>
      <c r="J23" s="111"/>
      <c r="K23" s="112"/>
      <c r="L23" s="110"/>
      <c r="M23" s="111"/>
      <c r="N23" s="112"/>
      <c r="O23" s="110"/>
      <c r="P23" s="111"/>
      <c r="Q23" s="112"/>
      <c r="R23" s="110"/>
      <c r="S23" s="111"/>
      <c r="T23" s="112"/>
      <c r="U23" s="110"/>
      <c r="V23" s="111"/>
      <c r="W23" s="112"/>
      <c r="X23" s="110"/>
      <c r="Y23" s="111"/>
      <c r="Z23" s="112"/>
    </row>
    <row r="24" spans="1:26" s="70" customFormat="1" ht="13.5" customHeight="1">
      <c r="A24" s="83">
        <v>5</v>
      </c>
      <c r="B24" s="14" t="s">
        <v>25</v>
      </c>
      <c r="C24" s="34" t="str">
        <f>[26]높이!$C$11</f>
        <v>김지연</v>
      </c>
      <c r="D24" s="35" t="str">
        <f>[26]높이!$E$11</f>
        <v>대전신일여자고</v>
      </c>
      <c r="E24" s="36" t="str">
        <f>[26]높이!$F$11</f>
        <v>1.60</v>
      </c>
      <c r="F24" s="34" t="str">
        <f>[26]높이!$C$12</f>
        <v>강서현</v>
      </c>
      <c r="G24" s="35" t="str">
        <f>[26]높이!$E$12</f>
        <v>충남체육고</v>
      </c>
      <c r="H24" s="36" t="str">
        <f>[26]높이!$F$12</f>
        <v>1.55</v>
      </c>
      <c r="I24" s="34" t="str">
        <f>[26]높이!$C$13</f>
        <v>오윤서</v>
      </c>
      <c r="J24" s="35" t="str">
        <f>[26]높이!$E$13</f>
        <v>서울체육고</v>
      </c>
      <c r="K24" s="36" t="str">
        <f>[26]높이!$F$13</f>
        <v>1.55</v>
      </c>
      <c r="L24" s="34" t="str">
        <f>[26]높이!$C$14</f>
        <v>구다연</v>
      </c>
      <c r="M24" s="35" t="str">
        <f>[26]높이!$E$14</f>
        <v>서울체육고</v>
      </c>
      <c r="N24" s="68" t="str">
        <f>[26]높이!$F$14</f>
        <v>1.50</v>
      </c>
      <c r="O24" s="34" t="str">
        <f>[26]높이!$C$15</f>
        <v>이유나</v>
      </c>
      <c r="P24" s="35" t="str">
        <f>[26]높이!$E$15</f>
        <v>서울체육고</v>
      </c>
      <c r="Q24" s="36" t="str">
        <f>[26]높이!$F$15</f>
        <v>1.35</v>
      </c>
      <c r="R24" s="34"/>
      <c r="S24" s="35"/>
      <c r="T24" s="36"/>
      <c r="U24" s="34"/>
      <c r="V24" s="35"/>
      <c r="W24" s="36"/>
      <c r="X24" s="34"/>
      <c r="Y24" s="35"/>
      <c r="Z24" s="36"/>
    </row>
    <row r="25" spans="1:26" s="70" customFormat="1" ht="13.5" customHeight="1">
      <c r="A25" s="51">
        <v>1</v>
      </c>
      <c r="B25" s="15" t="s">
        <v>51</v>
      </c>
      <c r="C25" s="27" t="str">
        <f>[26]장대!$C$11</f>
        <v>고민지</v>
      </c>
      <c r="D25" s="28" t="str">
        <f>[26]장대!$E$11</f>
        <v>동광고</v>
      </c>
      <c r="E25" s="106" t="s">
        <v>74</v>
      </c>
      <c r="F25" s="27" t="str">
        <f>[26]장대!$C$12</f>
        <v>이지민</v>
      </c>
      <c r="G25" s="28" t="str">
        <f>[26]장대!$E$12</f>
        <v>울산스포츠과학고</v>
      </c>
      <c r="H25" s="106" t="s">
        <v>74</v>
      </c>
      <c r="I25" s="27" t="str">
        <f>[26]장대!$C$13</f>
        <v>김유빈</v>
      </c>
      <c r="J25" s="28" t="str">
        <f>[26]장대!$E$13</f>
        <v>대전신일여자고</v>
      </c>
      <c r="K25" s="60" t="str">
        <f>[26]장대!$F$13</f>
        <v>2.90</v>
      </c>
      <c r="L25" s="27"/>
      <c r="M25" s="28"/>
      <c r="N25" s="60"/>
      <c r="O25" s="27"/>
      <c r="P25" s="28"/>
      <c r="Q25" s="60"/>
      <c r="R25" s="27"/>
      <c r="S25" s="28"/>
      <c r="T25" s="29"/>
      <c r="U25" s="27"/>
      <c r="V25" s="28"/>
      <c r="W25" s="29"/>
      <c r="X25" s="27"/>
      <c r="Y25" s="28"/>
      <c r="Z25" s="29"/>
    </row>
    <row r="26" spans="1:26" s="70" customFormat="1" ht="13.5" customHeight="1">
      <c r="A26" s="109">
        <v>2</v>
      </c>
      <c r="B26" s="14" t="s">
        <v>26</v>
      </c>
      <c r="C26" s="34" t="str">
        <f>[26]멀리!$C$11</f>
        <v>김아영</v>
      </c>
      <c r="D26" s="35" t="str">
        <f>[26]멀리!$E$11</f>
        <v>충현고</v>
      </c>
      <c r="E26" s="36" t="str">
        <f>[26]멀리!$F$11</f>
        <v>5.35</v>
      </c>
      <c r="F26" s="34" t="str">
        <f>[26]멀리!$C$12</f>
        <v>임채영</v>
      </c>
      <c r="G26" s="35" t="str">
        <f>[26]멀리!$E$12</f>
        <v>전북체육고</v>
      </c>
      <c r="H26" s="36" t="str">
        <f>[26]멀리!$F$12</f>
        <v>5.13</v>
      </c>
      <c r="I26" s="34" t="str">
        <f>[26]멀리!$C$13</f>
        <v>김소연</v>
      </c>
      <c r="J26" s="35" t="str">
        <f>[26]멀리!$E$13</f>
        <v>경남체육고</v>
      </c>
      <c r="K26" s="36" t="str">
        <f>[26]멀리!$F$13</f>
        <v>5.05</v>
      </c>
      <c r="L26" s="34" t="str">
        <f>[26]멀리!$C$14</f>
        <v>김영미</v>
      </c>
      <c r="M26" s="35" t="str">
        <f>[26]멀리!$E$14</f>
        <v>인일여자고</v>
      </c>
      <c r="N26" s="36" t="str">
        <f>[26]멀리!$F$14</f>
        <v>4.61</v>
      </c>
      <c r="O26" s="34" t="str">
        <f>[26]멀리!$C$15</f>
        <v>오윤서</v>
      </c>
      <c r="P26" s="35" t="str">
        <f>[26]멀리!$E$15</f>
        <v>서울체육고</v>
      </c>
      <c r="Q26" s="36" t="str">
        <f>[26]멀리!$F$15</f>
        <v>4.30</v>
      </c>
      <c r="R26" s="34"/>
      <c r="S26" s="35"/>
      <c r="T26" s="36"/>
      <c r="U26" s="34"/>
      <c r="V26" s="35"/>
      <c r="W26" s="36"/>
      <c r="X26" s="34"/>
      <c r="Y26" s="35"/>
      <c r="Z26" s="36"/>
    </row>
    <row r="27" spans="1:26" s="70" customFormat="1" ht="13.5" customHeight="1">
      <c r="A27" s="109"/>
      <c r="B27" s="13" t="s">
        <v>21</v>
      </c>
      <c r="C27" s="37"/>
      <c r="D27" s="38" t="str">
        <f>[26]멀리!$G$11</f>
        <v>-0.1</v>
      </c>
      <c r="E27" s="39"/>
      <c r="F27" s="37"/>
      <c r="G27" s="38" t="str">
        <f>[26]멀리!$G$12</f>
        <v>0.4</v>
      </c>
      <c r="H27" s="39"/>
      <c r="I27" s="37"/>
      <c r="J27" s="38" t="str">
        <f>[26]멀리!$G$13</f>
        <v>0.0</v>
      </c>
      <c r="K27" s="39"/>
      <c r="L27" s="37"/>
      <c r="M27" s="38" t="str">
        <f>[26]멀리!$G$14</f>
        <v>-0.3</v>
      </c>
      <c r="N27" s="39"/>
      <c r="O27" s="37"/>
      <c r="P27" s="38" t="str">
        <f>[26]멀리!$G$15</f>
        <v>-0.5</v>
      </c>
      <c r="Q27" s="39"/>
      <c r="R27" s="37"/>
      <c r="S27" s="38"/>
      <c r="T27" s="62"/>
      <c r="U27" s="69"/>
      <c r="V27" s="84"/>
      <c r="W27" s="39"/>
      <c r="X27" s="37"/>
      <c r="Y27" s="38"/>
      <c r="Z27" s="39"/>
    </row>
    <row r="28" spans="1:26" s="70" customFormat="1" ht="13.5" customHeight="1">
      <c r="A28" s="109">
        <v>4</v>
      </c>
      <c r="B28" s="14" t="s">
        <v>52</v>
      </c>
      <c r="C28" s="20" t="str">
        <f>[26]세단!$C$11</f>
        <v>김아영</v>
      </c>
      <c r="D28" s="21" t="str">
        <f>[26]세단!$E$11</f>
        <v>충현고</v>
      </c>
      <c r="E28" s="22" t="str">
        <f>[26]세단!$F$11</f>
        <v>12.02</v>
      </c>
      <c r="F28" s="20" t="str">
        <f>[26]세단!$C$12</f>
        <v>임채영</v>
      </c>
      <c r="G28" s="21" t="str">
        <f>[26]세단!$E$12</f>
        <v>전북체육고</v>
      </c>
      <c r="H28" s="22" t="str">
        <f>[26]세단!$F$12</f>
        <v>11.77</v>
      </c>
      <c r="I28" s="20" t="str">
        <f>[26]세단!$C$13</f>
        <v>이주롱</v>
      </c>
      <c r="J28" s="21" t="str">
        <f>[26]세단!$E$13</f>
        <v>전북체육고</v>
      </c>
      <c r="K28" s="22" t="str">
        <f>[26]세단!$F$13</f>
        <v>10.86</v>
      </c>
      <c r="L28" s="20" t="str">
        <f>[26]세단!$C$14</f>
        <v>이서영</v>
      </c>
      <c r="M28" s="21" t="str">
        <f>[26]세단!$E$14</f>
        <v>충남드론항공고</v>
      </c>
      <c r="N28" s="22" t="str">
        <f>[26]세단!$F$14</f>
        <v>10.81</v>
      </c>
      <c r="O28" s="20" t="str">
        <f>[26]세단!$C$15</f>
        <v>이유경</v>
      </c>
      <c r="P28" s="21" t="str">
        <f>[26]세단!$E$15</f>
        <v>서울체육고</v>
      </c>
      <c r="Q28" s="22" t="str">
        <f>[26]세단!$F$15</f>
        <v>10.10</v>
      </c>
      <c r="R28" s="20"/>
      <c r="S28" s="21"/>
      <c r="T28" s="22"/>
      <c r="U28" s="20"/>
      <c r="V28" s="21"/>
      <c r="W28" s="22"/>
      <c r="X28" s="20"/>
      <c r="Y28" s="21"/>
      <c r="Z28" s="22"/>
    </row>
    <row r="29" spans="1:26" s="70" customFormat="1" ht="13.5" customHeight="1">
      <c r="A29" s="109"/>
      <c r="B29" s="13" t="s">
        <v>21</v>
      </c>
      <c r="C29" s="41"/>
      <c r="D29" s="80" t="str">
        <f>[26]세단!$G$11</f>
        <v>-1.0</v>
      </c>
      <c r="E29" s="62"/>
      <c r="F29" s="41"/>
      <c r="G29" s="42" t="str">
        <f>[26]세단!$G$12</f>
        <v>-1.3</v>
      </c>
      <c r="H29" s="62"/>
      <c r="I29" s="41"/>
      <c r="J29" s="42" t="str">
        <f>[26]세단!$G$13</f>
        <v>-0.3</v>
      </c>
      <c r="K29" s="43"/>
      <c r="L29" s="41"/>
      <c r="M29" s="42" t="str">
        <f>[26]세단!$G$14</f>
        <v>-1.7</v>
      </c>
      <c r="N29" s="62"/>
      <c r="O29" s="41"/>
      <c r="P29" s="42" t="str">
        <f>[26]세단!$G$15</f>
        <v>-1.3</v>
      </c>
      <c r="Q29" s="43"/>
      <c r="R29" s="41"/>
      <c r="S29" s="42"/>
      <c r="T29" s="62"/>
      <c r="U29" s="41"/>
      <c r="V29" s="42"/>
      <c r="W29" s="62"/>
      <c r="X29" s="41"/>
      <c r="Y29" s="42"/>
      <c r="Z29" s="43"/>
    </row>
    <row r="30" spans="1:26" s="70" customFormat="1" ht="13.5" customHeight="1">
      <c r="A30" s="51">
        <v>2</v>
      </c>
      <c r="B30" s="15" t="s">
        <v>27</v>
      </c>
      <c r="C30" s="27" t="str">
        <f>[26]포환!$C$11</f>
        <v>최가은</v>
      </c>
      <c r="D30" s="28" t="str">
        <f>[26]포환!$E$11</f>
        <v>충북체육고</v>
      </c>
      <c r="E30" s="29" t="str">
        <f>[26]포환!$F$11</f>
        <v>12.88</v>
      </c>
      <c r="F30" s="27" t="str">
        <f>[26]포환!$C$12</f>
        <v>최다은</v>
      </c>
      <c r="G30" s="28" t="str">
        <f>[26]포환!$E$12</f>
        <v>경남체육고</v>
      </c>
      <c r="H30" s="60" t="str">
        <f>[26]포환!$F$12</f>
        <v>10.15</v>
      </c>
      <c r="I30" s="27"/>
      <c r="J30" s="28"/>
      <c r="K30" s="29"/>
      <c r="L30" s="27"/>
      <c r="M30" s="28"/>
      <c r="N30" s="60"/>
      <c r="O30" s="27"/>
      <c r="P30" s="28"/>
      <c r="Q30" s="29"/>
      <c r="R30" s="27"/>
      <c r="S30" s="28"/>
      <c r="T30" s="60"/>
      <c r="U30" s="27"/>
      <c r="V30" s="28"/>
      <c r="W30" s="29"/>
      <c r="X30" s="27"/>
      <c r="Y30" s="28"/>
      <c r="Z30" s="29"/>
    </row>
    <row r="31" spans="1:26" s="70" customFormat="1" ht="13.5" customHeight="1">
      <c r="A31" s="51">
        <v>4</v>
      </c>
      <c r="B31" s="15" t="s">
        <v>53</v>
      </c>
      <c r="C31" s="27" t="str">
        <f>[26]원반!$C$11</f>
        <v>조수민</v>
      </c>
      <c r="D31" s="28" t="str">
        <f>[26]원반!$E$11</f>
        <v>경북체육고</v>
      </c>
      <c r="E31" s="29" t="str">
        <f>[26]원반!$F$11</f>
        <v>40.10</v>
      </c>
      <c r="F31" s="27" t="str">
        <f>[26]원반!$C$12</f>
        <v>박서현</v>
      </c>
      <c r="G31" s="28" t="str">
        <f>[26]원반!$E$12</f>
        <v>경남체육고</v>
      </c>
      <c r="H31" s="29" t="str">
        <f>[26]원반!$F$12</f>
        <v>39.60</v>
      </c>
      <c r="I31" s="27" t="str">
        <f>[26]원반!$C$13</f>
        <v>우승연</v>
      </c>
      <c r="J31" s="28" t="str">
        <f>[26]원반!$E$13</f>
        <v>김천한일여자고</v>
      </c>
      <c r="K31" s="29" t="str">
        <f>[26]원반!$F$13</f>
        <v>15.65</v>
      </c>
      <c r="L31" s="27"/>
      <c r="M31" s="28"/>
      <c r="N31" s="60"/>
      <c r="O31" s="27"/>
      <c r="P31" s="28"/>
      <c r="Q31" s="60"/>
      <c r="R31" s="27"/>
      <c r="S31" s="28"/>
      <c r="T31" s="29"/>
      <c r="U31" s="27"/>
      <c r="V31" s="28"/>
      <c r="W31" s="29"/>
      <c r="X31" s="27"/>
      <c r="Y31" s="28"/>
      <c r="Z31" s="29"/>
    </row>
    <row r="32" spans="1:26" s="70" customFormat="1" ht="13.5" customHeight="1">
      <c r="A32" s="51">
        <v>1</v>
      </c>
      <c r="B32" s="15" t="s">
        <v>54</v>
      </c>
      <c r="C32" s="27" t="str">
        <f>[26]해머!$C$11</f>
        <v>서아인</v>
      </c>
      <c r="D32" s="28" t="str">
        <f>[26]해머!$E$11</f>
        <v>전북체육고</v>
      </c>
      <c r="E32" s="29" t="s">
        <v>69</v>
      </c>
      <c r="F32" s="27" t="str">
        <f>[26]해머!$C$12</f>
        <v>김다연</v>
      </c>
      <c r="G32" s="28" t="str">
        <f>[26]해머!$E$12</f>
        <v>충북체육고</v>
      </c>
      <c r="H32" s="29" t="s">
        <v>70</v>
      </c>
      <c r="I32" s="27"/>
      <c r="J32" s="28"/>
      <c r="K32" s="29"/>
      <c r="L32" s="27"/>
      <c r="M32" s="28"/>
      <c r="N32" s="29"/>
      <c r="O32" s="27"/>
      <c r="P32" s="28"/>
      <c r="Q32" s="29"/>
      <c r="R32" s="27"/>
      <c r="S32" s="28"/>
      <c r="T32" s="60"/>
      <c r="U32" s="27"/>
      <c r="V32" s="28"/>
      <c r="W32" s="60"/>
      <c r="X32" s="27"/>
      <c r="Y32" s="28"/>
      <c r="Z32" s="29"/>
    </row>
    <row r="33" spans="1:26" s="70" customFormat="1" ht="13.5" customHeight="1">
      <c r="A33" s="51">
        <v>5</v>
      </c>
      <c r="B33" s="15" t="s">
        <v>55</v>
      </c>
      <c r="C33" s="27" t="str">
        <f>[26]투창!$C$11</f>
        <v>장예영</v>
      </c>
      <c r="D33" s="28" t="str">
        <f>[26]투창!$E$11</f>
        <v>충북체육고</v>
      </c>
      <c r="E33" s="60" t="str">
        <f>[26]투창!$F$11</f>
        <v>40.54</v>
      </c>
      <c r="F33" s="27" t="str">
        <f>[26]투창!$C$12</f>
        <v>최유빈</v>
      </c>
      <c r="G33" s="28" t="str">
        <f>[26]투창!$E$12</f>
        <v>인천체육고</v>
      </c>
      <c r="H33" s="29" t="str">
        <f>[26]투창!$F$12</f>
        <v>34.16</v>
      </c>
      <c r="I33" s="27" t="str">
        <f>[26]투창!$C$13</f>
        <v>이솔주</v>
      </c>
      <c r="J33" s="28" t="str">
        <f>[26]투창!$E$13</f>
        <v>신명고</v>
      </c>
      <c r="K33" s="29" t="str">
        <f>[26]투창!$F$13</f>
        <v>30.47</v>
      </c>
      <c r="L33" s="27" t="str">
        <f>[26]투창!$C$14</f>
        <v>김하은</v>
      </c>
      <c r="M33" s="28" t="str">
        <f>[26]투창!$E$14</f>
        <v>남녕고</v>
      </c>
      <c r="N33" s="29" t="str">
        <f>[26]투창!$F$14</f>
        <v>27.77</v>
      </c>
      <c r="O33" s="27"/>
      <c r="P33" s="28"/>
      <c r="Q33" s="60"/>
      <c r="R33" s="27"/>
      <c r="S33" s="28"/>
      <c r="T33" s="29"/>
      <c r="U33" s="27"/>
      <c r="V33" s="28"/>
      <c r="W33" s="29"/>
      <c r="X33" s="27"/>
      <c r="Y33" s="28"/>
      <c r="Z33" s="29"/>
    </row>
    <row r="34" spans="1:26" s="70" customFormat="1" ht="13.5" customHeight="1">
      <c r="A34" s="51">
        <v>2</v>
      </c>
      <c r="B34" s="15" t="s">
        <v>59</v>
      </c>
      <c r="C34" s="27" t="str">
        <f>'[26]7종경기'!$C$11</f>
        <v>이솔주</v>
      </c>
      <c r="D34" s="28" t="str">
        <f>'[26]7종경기'!$E$11</f>
        <v>신명고</v>
      </c>
      <c r="E34" s="29" t="str">
        <f>'[26]7종경기'!$F$11</f>
        <v>3,663점</v>
      </c>
      <c r="F34" s="27" t="str">
        <f>'[26]7종경기'!$C$12</f>
        <v>김지원</v>
      </c>
      <c r="G34" s="28" t="str">
        <f>'[26]7종경기'!$E$12</f>
        <v>신명고</v>
      </c>
      <c r="H34" s="29" t="str">
        <f>'[26]7종경기'!$F$12</f>
        <v>3,417점</v>
      </c>
      <c r="I34" s="27" t="str">
        <f>'[26]7종경기'!$C$13</f>
        <v>최지우</v>
      </c>
      <c r="J34" s="28" t="str">
        <f>'[26]7종경기'!$E$13</f>
        <v>충남체육고</v>
      </c>
      <c r="K34" s="29" t="str">
        <f>'[26]7종경기'!$F$13</f>
        <v>3,247점</v>
      </c>
      <c r="L34" s="27" t="str">
        <f>'[26]7종경기'!$C$14</f>
        <v>이지현</v>
      </c>
      <c r="M34" s="28" t="str">
        <f>'[26]7종경기'!$E$14</f>
        <v>대구체육고</v>
      </c>
      <c r="N34" s="29" t="str">
        <f>'[26]7종경기'!$F$14</f>
        <v>3,202점</v>
      </c>
      <c r="O34" s="27" t="str">
        <f>'[26]7종경기'!$C$15</f>
        <v>정연지</v>
      </c>
      <c r="P34" s="28" t="str">
        <f>'[26]7종경기'!$E$15</f>
        <v>인천체육고</v>
      </c>
      <c r="Q34" s="29" t="str">
        <f>'[26]7종경기'!$F$15</f>
        <v>2,860점</v>
      </c>
      <c r="R34" s="27"/>
      <c r="S34" s="28"/>
      <c r="T34" s="29"/>
      <c r="U34" s="27"/>
      <c r="V34" s="28"/>
      <c r="W34" s="29"/>
      <c r="X34" s="27"/>
      <c r="Y34" s="28"/>
      <c r="Z34" s="29"/>
    </row>
    <row r="35" spans="1:26" s="45" customFormat="1" ht="13.5" customHeight="1">
      <c r="A35" s="5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s="9" customFormat="1" ht="14.25" customHeight="1">
      <c r="A36" s="54"/>
      <c r="B36" s="11" t="s">
        <v>42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32"/>
  <sheetViews>
    <sheetView view="pageBreakPreview" zoomScale="150" zoomScaleSheetLayoutView="150" workbookViewId="0">
      <selection activeCell="E2" sqref="E2:T2"/>
    </sheetView>
  </sheetViews>
  <sheetFormatPr defaultRowHeight="13.5"/>
  <cols>
    <col min="1" max="1" width="2.21875" style="53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2187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2187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2187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2187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2187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2187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2187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2187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2187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2187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2187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2187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2187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2187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2187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2187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2187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2187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2187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2187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2187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2187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2187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2187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2187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2187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2187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2187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2187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2187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2187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2187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2187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2187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2187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2187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2187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2187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2187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2187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2187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2187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2187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2187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2187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2187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2187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2187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2187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2187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2187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2187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2187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2187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2187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2187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2187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2187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2187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2187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2187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2187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2187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2" spans="1:26" s="9" customFormat="1" ht="45" customHeight="1" thickBot="1">
      <c r="A2" s="52"/>
      <c r="B2" s="10"/>
      <c r="C2" s="10"/>
      <c r="D2" s="10"/>
      <c r="E2" s="113" t="s">
        <v>65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49" t="s">
        <v>19</v>
      </c>
      <c r="V2" s="49"/>
      <c r="W2" s="49"/>
      <c r="X2" s="49"/>
      <c r="Y2" s="49"/>
      <c r="Z2" s="49"/>
    </row>
    <row r="3" spans="1:26" s="9" customFormat="1" ht="14.25" thickTop="1">
      <c r="A3" s="52"/>
      <c r="B3" s="122"/>
      <c r="C3" s="122"/>
      <c r="D3" s="10"/>
      <c r="E3" s="10"/>
      <c r="F3" s="108" t="s">
        <v>66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2"/>
      <c r="B4" s="67"/>
      <c r="C4" s="67"/>
      <c r="D4" s="10"/>
      <c r="E4" s="10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10"/>
      <c r="U4" s="10"/>
      <c r="V4" s="10"/>
      <c r="W4" s="10"/>
      <c r="X4" s="10"/>
      <c r="Y4" s="10"/>
      <c r="Z4" s="10"/>
    </row>
    <row r="5" spans="1:26" ht="18" customHeight="1">
      <c r="B5" s="123" t="s">
        <v>60</v>
      </c>
      <c r="C5" s="123"/>
      <c r="D5" s="12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6</v>
      </c>
      <c r="C6" s="2"/>
      <c r="D6" s="3" t="s">
        <v>7</v>
      </c>
      <c r="E6" s="4"/>
      <c r="F6" s="2"/>
      <c r="G6" s="3" t="s">
        <v>10</v>
      </c>
      <c r="H6" s="4"/>
      <c r="I6" s="2"/>
      <c r="J6" s="3" t="s">
        <v>0</v>
      </c>
      <c r="K6" s="4"/>
      <c r="L6" s="2"/>
      <c r="M6" s="3" t="s">
        <v>12</v>
      </c>
      <c r="N6" s="4"/>
      <c r="O6" s="2"/>
      <c r="P6" s="3" t="s">
        <v>1</v>
      </c>
      <c r="Q6" s="4"/>
      <c r="R6" s="2"/>
      <c r="S6" s="3" t="s">
        <v>2</v>
      </c>
      <c r="T6" s="4"/>
      <c r="U6" s="2"/>
      <c r="V6" s="3" t="s">
        <v>13</v>
      </c>
      <c r="W6" s="4"/>
      <c r="X6" s="2"/>
      <c r="Y6" s="3" t="s">
        <v>8</v>
      </c>
      <c r="Z6" s="4"/>
    </row>
    <row r="7" spans="1:26" ht="14.25" thickBot="1">
      <c r="B7" s="6" t="s">
        <v>20</v>
      </c>
      <c r="C7" s="5" t="s">
        <v>3</v>
      </c>
      <c r="D7" s="5" t="s">
        <v>9</v>
      </c>
      <c r="E7" s="5" t="s">
        <v>4</v>
      </c>
      <c r="F7" s="5" t="s">
        <v>3</v>
      </c>
      <c r="G7" s="5" t="s">
        <v>9</v>
      </c>
      <c r="H7" s="5" t="s">
        <v>4</v>
      </c>
      <c r="I7" s="5" t="s">
        <v>3</v>
      </c>
      <c r="J7" s="5" t="s">
        <v>9</v>
      </c>
      <c r="K7" s="5" t="s">
        <v>4</v>
      </c>
      <c r="L7" s="5" t="s">
        <v>3</v>
      </c>
      <c r="M7" s="5" t="s">
        <v>9</v>
      </c>
      <c r="N7" s="5" t="s">
        <v>4</v>
      </c>
      <c r="O7" s="5" t="s">
        <v>3</v>
      </c>
      <c r="P7" s="5" t="s">
        <v>9</v>
      </c>
      <c r="Q7" s="5" t="s">
        <v>4</v>
      </c>
      <c r="R7" s="5" t="s">
        <v>3</v>
      </c>
      <c r="S7" s="5" t="s">
        <v>9</v>
      </c>
      <c r="T7" s="5" t="s">
        <v>4</v>
      </c>
      <c r="U7" s="5" t="s">
        <v>3</v>
      </c>
      <c r="V7" s="5" t="s">
        <v>9</v>
      </c>
      <c r="W7" s="5" t="s">
        <v>4</v>
      </c>
      <c r="X7" s="5" t="s">
        <v>3</v>
      </c>
      <c r="Y7" s="5" t="s">
        <v>9</v>
      </c>
      <c r="Z7" s="5" t="s">
        <v>4</v>
      </c>
    </row>
    <row r="8" spans="1:26" s="45" customFormat="1" ht="13.5" customHeight="1" thickTop="1">
      <c r="A8" s="109">
        <v>1</v>
      </c>
      <c r="B8" s="12" t="s">
        <v>14</v>
      </c>
      <c r="C8" s="24" t="str">
        <f>[27]결승기록지!$C$11</f>
        <v>김은섭</v>
      </c>
      <c r="D8" s="25" t="str">
        <f>[27]결승기록지!$E$11</f>
        <v>서울체육고</v>
      </c>
      <c r="E8" s="26" t="str">
        <f>[27]결승기록지!$F$11</f>
        <v>11.01</v>
      </c>
      <c r="F8" s="86" t="str">
        <f>[27]결승기록지!$C$12</f>
        <v>조민우</v>
      </c>
      <c r="G8" s="25" t="str">
        <f>[27]결승기록지!$E$12</f>
        <v>충북체육고</v>
      </c>
      <c r="H8" s="26" t="str">
        <f>[27]결승기록지!$F$12</f>
        <v>11.11</v>
      </c>
      <c r="I8" s="86" t="str">
        <f>[27]결승기록지!$C$13</f>
        <v>최현수</v>
      </c>
      <c r="J8" s="25" t="str">
        <f>[27]결승기록지!$E$13</f>
        <v>경복고</v>
      </c>
      <c r="K8" s="87" t="str">
        <f>[27]결승기록지!$F$13</f>
        <v>11.13</v>
      </c>
      <c r="L8" s="86" t="str">
        <f>[27]결승기록지!$C$14</f>
        <v>이승복</v>
      </c>
      <c r="M8" s="25" t="str">
        <f>[27]결승기록지!$E$14</f>
        <v>용인고</v>
      </c>
      <c r="N8" s="26" t="str">
        <f>[27]결승기록지!$F$14</f>
        <v>11.24</v>
      </c>
      <c r="O8" s="86" t="str">
        <f>[27]결승기록지!$C$15</f>
        <v>김민우</v>
      </c>
      <c r="P8" s="25" t="str">
        <f>[27]결승기록지!$E$15</f>
        <v>인천체육고</v>
      </c>
      <c r="Q8" s="26" t="str">
        <f>[27]결승기록지!$F$15</f>
        <v>11.32</v>
      </c>
      <c r="R8" s="86" t="str">
        <f>[27]결승기록지!$C$16</f>
        <v>김문섭</v>
      </c>
      <c r="S8" s="25" t="str">
        <f>[27]결승기록지!$E$16</f>
        <v>인천체육고</v>
      </c>
      <c r="T8" s="26" t="str">
        <f>[27]결승기록지!$F$16</f>
        <v>11.38</v>
      </c>
      <c r="U8" s="86" t="str">
        <f>[27]결승기록지!$C$17</f>
        <v>고인성</v>
      </c>
      <c r="V8" s="25" t="str">
        <f>[27]결승기록지!$E$17</f>
        <v>대전체육고</v>
      </c>
      <c r="W8" s="26" t="str">
        <f>[27]결승기록지!$F$17</f>
        <v>11.39</v>
      </c>
      <c r="X8" s="86"/>
      <c r="Y8" s="25"/>
      <c r="Z8" s="26"/>
    </row>
    <row r="9" spans="1:26" s="45" customFormat="1" ht="13.5" customHeight="1">
      <c r="A9" s="109"/>
      <c r="B9" s="23" t="s">
        <v>21</v>
      </c>
      <c r="C9" s="37"/>
      <c r="D9" s="38" t="str">
        <f>[27]결승기록지!$G$8</f>
        <v>0.2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39"/>
    </row>
    <row r="10" spans="1:26" s="45" customFormat="1" ht="13.5" customHeight="1">
      <c r="A10" s="51">
        <v>2</v>
      </c>
      <c r="B10" s="15" t="s">
        <v>44</v>
      </c>
      <c r="C10" s="27" t="str">
        <f>[28]결승기록지!$C$11</f>
        <v>조영제</v>
      </c>
      <c r="D10" s="28" t="str">
        <f>[28]결승기록지!$E$11</f>
        <v>문산수억고</v>
      </c>
      <c r="E10" s="29" t="str">
        <f>[28]결승기록지!$F$11</f>
        <v>49.99</v>
      </c>
      <c r="F10" s="88" t="str">
        <f>[28]결승기록지!$C$12</f>
        <v>고재혁</v>
      </c>
      <c r="G10" s="28" t="str">
        <f>[28]결승기록지!$E$12</f>
        <v>남녕고</v>
      </c>
      <c r="H10" s="29" t="str">
        <f>[28]결승기록지!$F$12</f>
        <v>50.94</v>
      </c>
      <c r="I10" s="88" t="str">
        <f>[28]결승기록지!$C$13</f>
        <v>김준민</v>
      </c>
      <c r="J10" s="28" t="str">
        <f>[28]결승기록지!$E$13</f>
        <v>서울체육고</v>
      </c>
      <c r="K10" s="29" t="str">
        <f>[28]결승기록지!$F$13</f>
        <v>51.42</v>
      </c>
      <c r="L10" s="88" t="str">
        <f>[28]결승기록지!$C$14</f>
        <v>김현</v>
      </c>
      <c r="M10" s="28" t="str">
        <f>[28]결승기록지!$E$14</f>
        <v>동인천고</v>
      </c>
      <c r="N10" s="29" t="str">
        <f>[28]결승기록지!$F$14</f>
        <v>52.64</v>
      </c>
      <c r="O10" s="88" t="str">
        <f>[28]결승기록지!$C$15</f>
        <v>김정윤</v>
      </c>
      <c r="P10" s="28" t="str">
        <f>[28]결승기록지!$E$15</f>
        <v>경남체육고</v>
      </c>
      <c r="Q10" s="29" t="str">
        <f>[28]결승기록지!$F$15</f>
        <v>52.81</v>
      </c>
      <c r="R10" s="88" t="str">
        <f>[28]결승기록지!$C$16</f>
        <v>임동건</v>
      </c>
      <c r="S10" s="28" t="str">
        <f>[28]결승기록지!$E$16</f>
        <v>충북체육고</v>
      </c>
      <c r="T10" s="29" t="str">
        <f>[28]결승기록지!$F$16</f>
        <v>57.29</v>
      </c>
      <c r="U10" s="88"/>
      <c r="V10" s="28"/>
      <c r="W10" s="29"/>
      <c r="X10" s="88"/>
      <c r="Y10" s="28"/>
      <c r="Z10" s="29"/>
    </row>
    <row r="11" spans="1:26" s="45" customFormat="1" ht="13.5" customHeight="1">
      <c r="A11" s="51">
        <v>3</v>
      </c>
      <c r="B11" s="16" t="s">
        <v>24</v>
      </c>
      <c r="C11" s="89" t="str">
        <f>[29]결승기록지!$C$11</f>
        <v>김지환</v>
      </c>
      <c r="D11" s="33" t="str">
        <f>[29]결승기록지!$E$11</f>
        <v>양정고</v>
      </c>
      <c r="E11" s="90" t="str">
        <f>[29]결승기록지!$F$11</f>
        <v>1:56.58</v>
      </c>
      <c r="F11" s="89" t="str">
        <f>[29]결승기록지!$C$12</f>
        <v>김석현</v>
      </c>
      <c r="G11" s="33" t="str">
        <f>[29]결승기록지!$E$12</f>
        <v>대구체육고</v>
      </c>
      <c r="H11" s="90" t="str">
        <f>[29]결승기록지!$F$12</f>
        <v>1:56.95</v>
      </c>
      <c r="I11" s="89" t="str">
        <f>[29]결승기록지!$C$13</f>
        <v>김세현</v>
      </c>
      <c r="J11" s="33" t="str">
        <f>[29]결승기록지!$E$13</f>
        <v>은행고</v>
      </c>
      <c r="K11" s="90" t="str">
        <f>[29]결승기록지!$F$13</f>
        <v>2:01.10</v>
      </c>
      <c r="L11" s="89" t="str">
        <f>[29]결승기록지!$C$14</f>
        <v>한현수</v>
      </c>
      <c r="M11" s="33" t="str">
        <f>[29]결승기록지!$E$14</f>
        <v>남한고</v>
      </c>
      <c r="N11" s="91" t="str">
        <f>[29]결승기록지!$F$14</f>
        <v>2:03.05</v>
      </c>
      <c r="O11" s="89" t="str">
        <f>[29]결승기록지!$C$15</f>
        <v>이민찬</v>
      </c>
      <c r="P11" s="33" t="str">
        <f>[29]결승기록지!$E$15</f>
        <v>양정고</v>
      </c>
      <c r="Q11" s="90" t="str">
        <f>[29]결승기록지!$F$15</f>
        <v>2:03.06</v>
      </c>
      <c r="R11" s="89" t="str">
        <f>[29]결승기록지!$C$16</f>
        <v>유우진</v>
      </c>
      <c r="S11" s="33" t="str">
        <f>[29]결승기록지!$E$16</f>
        <v>배문고</v>
      </c>
      <c r="T11" s="90" t="str">
        <f>[29]결승기록지!$F$16</f>
        <v>2:07.86</v>
      </c>
      <c r="U11" s="89" t="str">
        <f>[29]결승기록지!$C$17</f>
        <v>서의동</v>
      </c>
      <c r="V11" s="33" t="str">
        <f>[29]결승기록지!$E$17</f>
        <v>대전체육고</v>
      </c>
      <c r="W11" s="90" t="str">
        <f>[29]결승기록지!$F$17</f>
        <v>2:16.41</v>
      </c>
      <c r="X11" s="89" t="str">
        <f>[29]결승기록지!$C$18</f>
        <v>변장혁</v>
      </c>
      <c r="Y11" s="33" t="str">
        <f>[29]결승기록지!$E$18</f>
        <v>울산스포츠과학고</v>
      </c>
      <c r="Z11" s="90" t="str">
        <f>[29]결승기록지!$F$18</f>
        <v>2:24.13</v>
      </c>
    </row>
    <row r="12" spans="1:26" s="45" customFormat="1" ht="13.5" customHeight="1">
      <c r="A12" s="51">
        <v>5</v>
      </c>
      <c r="B12" s="15" t="s">
        <v>46</v>
      </c>
      <c r="C12" s="27" t="str">
        <f>[30]결승기록지!$C$11</f>
        <v>김은혁</v>
      </c>
      <c r="D12" s="28" t="str">
        <f>[30]결승기록지!$E$11</f>
        <v>배문고</v>
      </c>
      <c r="E12" s="72" t="str">
        <f>[30]결승기록지!$F$11</f>
        <v>15:37.53</v>
      </c>
      <c r="F12" s="88" t="str">
        <f>[30]결승기록지!$C$12</f>
        <v>윤형준</v>
      </c>
      <c r="G12" s="28" t="str">
        <f>[30]결승기록지!$E$12</f>
        <v>경북체육고</v>
      </c>
      <c r="H12" s="72" t="str">
        <f>[30]결승기록지!$F$12</f>
        <v>15:53.95</v>
      </c>
      <c r="I12" s="88" t="str">
        <f>[30]결승기록지!$C$13</f>
        <v>김재현</v>
      </c>
      <c r="J12" s="28" t="str">
        <f>[30]결승기록지!$E$13</f>
        <v>배문고</v>
      </c>
      <c r="K12" s="72" t="str">
        <f>[30]결승기록지!$F$13</f>
        <v>15:54.82</v>
      </c>
      <c r="L12" s="88" t="str">
        <f>[30]결승기록지!$C$14</f>
        <v>김용빈</v>
      </c>
      <c r="M12" s="28" t="str">
        <f>[30]결승기록지!$E$14</f>
        <v>양정고</v>
      </c>
      <c r="N12" s="72" t="str">
        <f>[30]결승기록지!$F$14</f>
        <v>15:58.73</v>
      </c>
      <c r="O12" s="88" t="str">
        <f>[30]결승기록지!$C$15</f>
        <v>김태훈</v>
      </c>
      <c r="P12" s="28" t="str">
        <f>[30]결승기록지!$E$15</f>
        <v>단양고</v>
      </c>
      <c r="Q12" s="72" t="str">
        <f>[30]결승기록지!$F$15</f>
        <v>16:10.46</v>
      </c>
      <c r="R12" s="88" t="str">
        <f>[30]결승기록지!$C$16</f>
        <v>윤지수</v>
      </c>
      <c r="S12" s="28" t="str">
        <f>[30]결승기록지!$E$16</f>
        <v>양정고</v>
      </c>
      <c r="T12" s="72" t="str">
        <f>[30]결승기록지!$F$16</f>
        <v>16:24.03</v>
      </c>
      <c r="U12" s="88" t="str">
        <f>[30]결승기록지!$C$17</f>
        <v>박기범</v>
      </c>
      <c r="V12" s="28" t="str">
        <f>[30]결승기록지!$E$17</f>
        <v>인천체육고</v>
      </c>
      <c r="W12" s="72" t="str">
        <f>[30]결승기록지!$F$17</f>
        <v>16:31.18</v>
      </c>
      <c r="X12" s="88" t="str">
        <f>[30]결승기록지!$C$18</f>
        <v>임민철</v>
      </c>
      <c r="Y12" s="28" t="str">
        <f>[30]결승기록지!$E$18</f>
        <v>충남체육고</v>
      </c>
      <c r="Z12" s="72" t="str">
        <f>[30]결승기록지!$F$18</f>
        <v>16:51.01</v>
      </c>
    </row>
    <row r="13" spans="1:26" s="45" customFormat="1" ht="13.5" customHeight="1">
      <c r="A13" s="109">
        <v>2</v>
      </c>
      <c r="B13" s="14" t="s">
        <v>47</v>
      </c>
      <c r="C13" s="34" t="str">
        <f>[31]결승기록지!$C$11</f>
        <v>황의찬</v>
      </c>
      <c r="D13" s="35" t="str">
        <f>[31]결승기록지!$E$11</f>
        <v>경남체육고</v>
      </c>
      <c r="E13" s="36" t="str">
        <f>[31]결승기록지!$F$11</f>
        <v>15.17</v>
      </c>
      <c r="F13" s="73" t="str">
        <f>[31]결승기록지!$C$12</f>
        <v>최희태</v>
      </c>
      <c r="G13" s="35" t="str">
        <f>[31]결승기록지!$E$12</f>
        <v>대전체육고</v>
      </c>
      <c r="H13" s="36" t="str">
        <f>[31]결승기록지!$F$12</f>
        <v>15.86</v>
      </c>
      <c r="I13" s="73" t="str">
        <f>[31]결승기록지!$C$13</f>
        <v>이승민</v>
      </c>
      <c r="J13" s="35" t="str">
        <f>[31]결승기록지!$E$13</f>
        <v>신명고</v>
      </c>
      <c r="K13" s="36" t="str">
        <f>[31]결승기록지!$F$13</f>
        <v>17.02</v>
      </c>
      <c r="L13" s="73" t="str">
        <f>[31]결승기록지!$C$14</f>
        <v>이도근</v>
      </c>
      <c r="M13" s="35" t="str">
        <f>[31]결승기록지!$E$14</f>
        <v>신명고</v>
      </c>
      <c r="N13" s="36" t="str">
        <f>[31]결승기록지!$F$14</f>
        <v>17.21</v>
      </c>
      <c r="O13" s="73"/>
      <c r="P13" s="35"/>
      <c r="Q13" s="36"/>
      <c r="R13" s="73"/>
      <c r="S13" s="35"/>
      <c r="T13" s="36"/>
      <c r="U13" s="73"/>
      <c r="V13" s="35"/>
      <c r="W13" s="36"/>
      <c r="X13" s="73"/>
      <c r="Y13" s="35"/>
      <c r="Z13" s="36"/>
    </row>
    <row r="14" spans="1:26" s="45" customFormat="1" ht="13.5" customHeight="1">
      <c r="A14" s="109"/>
      <c r="B14" s="13" t="s">
        <v>21</v>
      </c>
      <c r="C14" s="37"/>
      <c r="D14" s="38" t="str">
        <f>[31]결승기록지!$G$8</f>
        <v>1.1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39"/>
    </row>
    <row r="15" spans="1:26" s="45" customFormat="1" ht="13.5" customHeight="1">
      <c r="A15" s="51">
        <v>2</v>
      </c>
      <c r="B15" s="15" t="s">
        <v>25</v>
      </c>
      <c r="C15" s="101" t="str">
        <f>[32]높이!$C$11</f>
        <v>하승훈</v>
      </c>
      <c r="D15" s="92" t="str">
        <f>[32]높이!$E$11</f>
        <v>대전체육고</v>
      </c>
      <c r="E15" s="55" t="s">
        <v>71</v>
      </c>
      <c r="F15" s="101"/>
      <c r="G15" s="92"/>
      <c r="H15" s="55"/>
      <c r="I15" s="27"/>
      <c r="J15" s="59"/>
      <c r="K15" s="29"/>
      <c r="L15" s="27"/>
      <c r="M15" s="92"/>
      <c r="N15" s="29"/>
      <c r="O15" s="27"/>
      <c r="P15" s="92"/>
      <c r="Q15" s="29"/>
      <c r="R15" s="27"/>
      <c r="S15" s="92"/>
      <c r="T15" s="29"/>
      <c r="U15" s="27"/>
      <c r="V15" s="59"/>
      <c r="W15" s="29"/>
      <c r="X15" s="27"/>
      <c r="Y15" s="59"/>
      <c r="Z15" s="29"/>
    </row>
    <row r="16" spans="1:26" s="45" customFormat="1" ht="13.5" customHeight="1">
      <c r="A16" s="109">
        <v>3</v>
      </c>
      <c r="B16" s="14" t="s">
        <v>26</v>
      </c>
      <c r="C16" s="34" t="str">
        <f>[32]멀리!$C$11</f>
        <v>박태양</v>
      </c>
      <c r="D16" s="35" t="str">
        <f>[32]멀리!$E$11</f>
        <v>충남체육고</v>
      </c>
      <c r="E16" s="36" t="str">
        <f>[32]멀리!$F$11</f>
        <v>6.69</v>
      </c>
      <c r="F16" s="73" t="str">
        <f>[32]멀리!$C$12</f>
        <v>조민재</v>
      </c>
      <c r="G16" s="35" t="str">
        <f>[32]멀리!$E$12</f>
        <v>경북체육고</v>
      </c>
      <c r="H16" s="36" t="str">
        <f>[32]멀리!$F$12</f>
        <v>6.47</v>
      </c>
      <c r="I16" s="73" t="str">
        <f>[32]멀리!$C$13</f>
        <v>정태식</v>
      </c>
      <c r="J16" s="35" t="str">
        <f>[32]멀리!$E$13</f>
        <v>인천체육고</v>
      </c>
      <c r="K16" s="36" t="str">
        <f>[32]멀리!$F$13</f>
        <v>6.37</v>
      </c>
      <c r="L16" s="73" t="str">
        <f>[32]멀리!$C$14</f>
        <v>오승민</v>
      </c>
      <c r="M16" s="35" t="str">
        <f>[32]멀리!$E$14</f>
        <v>소래고</v>
      </c>
      <c r="N16" s="36" t="str">
        <f>[32]멀리!$F$14</f>
        <v>6.34</v>
      </c>
      <c r="O16" s="73" t="str">
        <f>[32]멀리!$C$15</f>
        <v>송병찬</v>
      </c>
      <c r="P16" s="35" t="str">
        <f>[32]멀리!$E$15</f>
        <v>경복고</v>
      </c>
      <c r="Q16" s="36" t="str">
        <f>[32]멀리!$F$15</f>
        <v>6.07</v>
      </c>
      <c r="R16" s="73" t="str">
        <f>[32]멀리!$C$16</f>
        <v>이동규</v>
      </c>
      <c r="S16" s="35" t="str">
        <f>[32]멀리!$E$16</f>
        <v>인천체육고</v>
      </c>
      <c r="T16" s="36" t="str">
        <f>[32]멀리!$F$16</f>
        <v>5.98</v>
      </c>
      <c r="U16" s="73" t="str">
        <f>[32]멀리!$C$17</f>
        <v>김민찬</v>
      </c>
      <c r="V16" s="35" t="str">
        <f>[32]멀리!$E$17</f>
        <v>동광고</v>
      </c>
      <c r="W16" s="36" t="str">
        <f>[32]멀리!$F$17</f>
        <v>3.92</v>
      </c>
      <c r="X16" s="73"/>
      <c r="Y16" s="35"/>
      <c r="Z16" s="36"/>
    </row>
    <row r="17" spans="1:26" s="45" customFormat="1" ht="13.5" customHeight="1">
      <c r="A17" s="109"/>
      <c r="B17" s="13" t="s">
        <v>21</v>
      </c>
      <c r="C17" s="37"/>
      <c r="D17" s="38" t="str">
        <f>[32]멀리!$G$11</f>
        <v>-3.7</v>
      </c>
      <c r="E17" s="39"/>
      <c r="F17" s="40"/>
      <c r="G17" s="38" t="str">
        <f>[32]멀리!$G$12</f>
        <v>-0.4</v>
      </c>
      <c r="H17" s="39"/>
      <c r="I17" s="40"/>
      <c r="J17" s="40" t="str">
        <f>[32]멀리!$G$13</f>
        <v>-1.2</v>
      </c>
      <c r="K17" s="39"/>
      <c r="L17" s="40"/>
      <c r="M17" s="38" t="str">
        <f>[32]멀리!$G$14</f>
        <v>-.05</v>
      </c>
      <c r="N17" s="39"/>
      <c r="O17" s="40"/>
      <c r="P17" s="38" t="str">
        <f>[32]멀리!$G$15</f>
        <v>-1.6</v>
      </c>
      <c r="Q17" s="39"/>
      <c r="R17" s="40"/>
      <c r="S17" s="38" t="str">
        <f>[32]멀리!$G$16</f>
        <v>-1.9</v>
      </c>
      <c r="T17" s="93"/>
      <c r="U17" s="40"/>
      <c r="V17" s="40" t="str">
        <f>[32]멀리!$G$17</f>
        <v>-0.7</v>
      </c>
      <c r="W17" s="39"/>
      <c r="X17" s="40"/>
      <c r="Y17" s="40"/>
      <c r="Z17" s="39"/>
    </row>
    <row r="18" spans="1:26" s="45" customFormat="1" ht="13.5" customHeight="1">
      <c r="A18" s="51">
        <v>3</v>
      </c>
      <c r="B18" s="15" t="s">
        <v>67</v>
      </c>
      <c r="C18" s="27" t="str">
        <f>[32]창!$C$11</f>
        <v>신민수</v>
      </c>
      <c r="D18" s="28" t="str">
        <f>[32]창!$E$11</f>
        <v>충북체육고</v>
      </c>
      <c r="E18" s="60" t="str">
        <f>[32]창!$F$11</f>
        <v>61.31</v>
      </c>
      <c r="F18" s="88" t="str">
        <f>[32]창!$C$12</f>
        <v>정준석</v>
      </c>
      <c r="G18" s="28" t="str">
        <f>[32]창!$E$12</f>
        <v>인천체육고</v>
      </c>
      <c r="H18" s="29" t="str">
        <f>[32]창!$F$12</f>
        <v>57.57</v>
      </c>
      <c r="I18" s="88" t="str">
        <f>[32]창!$C$13</f>
        <v>박정오</v>
      </c>
      <c r="J18" s="28" t="str">
        <f>[32]창!$E$13</f>
        <v>경주고</v>
      </c>
      <c r="K18" s="29" t="str">
        <f>[32]창!$F$13</f>
        <v>45.16</v>
      </c>
      <c r="L18" s="88" t="str">
        <f>[32]창!$C$14</f>
        <v>허태영</v>
      </c>
      <c r="M18" s="28" t="str">
        <f>[32]창!$E$14</f>
        <v>경남체육고</v>
      </c>
      <c r="N18" s="29" t="str">
        <f>[32]창!$F$14</f>
        <v>41.22</v>
      </c>
      <c r="O18" s="88"/>
      <c r="P18" s="28"/>
      <c r="Q18" s="29"/>
      <c r="R18" s="88"/>
      <c r="S18" s="28"/>
      <c r="T18" s="29"/>
      <c r="U18" s="88"/>
      <c r="V18" s="28"/>
      <c r="W18" s="29"/>
      <c r="X18" s="88"/>
      <c r="Y18" s="28"/>
      <c r="Z18" s="29"/>
    </row>
    <row r="19" spans="1:26" ht="8.25" customHeight="1">
      <c r="A19" s="52"/>
    </row>
    <row r="20" spans="1:26" ht="8.25" customHeight="1">
      <c r="A20" s="52"/>
    </row>
    <row r="21" spans="1:26" ht="18" customHeight="1">
      <c r="A21" s="52"/>
      <c r="B21" s="123" t="s">
        <v>61</v>
      </c>
      <c r="C21" s="123"/>
      <c r="D21" s="1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2"/>
      <c r="B22" s="7" t="s">
        <v>29</v>
      </c>
      <c r="C22" s="2"/>
      <c r="D22" s="3" t="s">
        <v>30</v>
      </c>
      <c r="E22" s="4"/>
      <c r="F22" s="2"/>
      <c r="G22" s="3" t="s">
        <v>31</v>
      </c>
      <c r="H22" s="4"/>
      <c r="I22" s="2"/>
      <c r="J22" s="3" t="s">
        <v>32</v>
      </c>
      <c r="K22" s="4"/>
      <c r="L22" s="2"/>
      <c r="M22" s="3" t="s">
        <v>33</v>
      </c>
      <c r="N22" s="4"/>
      <c r="O22" s="2"/>
      <c r="P22" s="3" t="s">
        <v>34</v>
      </c>
      <c r="Q22" s="4"/>
      <c r="R22" s="2"/>
      <c r="S22" s="3" t="s">
        <v>35</v>
      </c>
      <c r="T22" s="4"/>
      <c r="U22" s="2"/>
      <c r="V22" s="3" t="s">
        <v>36</v>
      </c>
      <c r="W22" s="4"/>
      <c r="X22" s="2"/>
      <c r="Y22" s="3" t="s">
        <v>37</v>
      </c>
      <c r="Z22" s="4"/>
    </row>
    <row r="23" spans="1:26" ht="14.25" thickBot="1">
      <c r="A23" s="52"/>
      <c r="B23" s="6" t="s">
        <v>38</v>
      </c>
      <c r="C23" s="5" t="s">
        <v>39</v>
      </c>
      <c r="D23" s="5" t="s">
        <v>40</v>
      </c>
      <c r="E23" s="5" t="s">
        <v>41</v>
      </c>
      <c r="F23" s="5" t="s">
        <v>39</v>
      </c>
      <c r="G23" s="5" t="s">
        <v>40</v>
      </c>
      <c r="H23" s="5" t="s">
        <v>41</v>
      </c>
      <c r="I23" s="5" t="s">
        <v>39</v>
      </c>
      <c r="J23" s="5" t="s">
        <v>40</v>
      </c>
      <c r="K23" s="5" t="s">
        <v>41</v>
      </c>
      <c r="L23" s="5" t="s">
        <v>39</v>
      </c>
      <c r="M23" s="5" t="s">
        <v>40</v>
      </c>
      <c r="N23" s="5" t="s">
        <v>41</v>
      </c>
      <c r="O23" s="5" t="s">
        <v>39</v>
      </c>
      <c r="P23" s="5" t="s">
        <v>40</v>
      </c>
      <c r="Q23" s="5" t="s">
        <v>41</v>
      </c>
      <c r="R23" s="5" t="s">
        <v>39</v>
      </c>
      <c r="S23" s="5" t="s">
        <v>40</v>
      </c>
      <c r="T23" s="5" t="s">
        <v>41</v>
      </c>
      <c r="U23" s="5" t="s">
        <v>39</v>
      </c>
      <c r="V23" s="5" t="s">
        <v>40</v>
      </c>
      <c r="W23" s="5" t="s">
        <v>41</v>
      </c>
      <c r="X23" s="5" t="s">
        <v>39</v>
      </c>
      <c r="Y23" s="5" t="s">
        <v>40</v>
      </c>
      <c r="Z23" s="5" t="s">
        <v>41</v>
      </c>
    </row>
    <row r="24" spans="1:26" s="45" customFormat="1" ht="13.5" customHeight="1" thickTop="1">
      <c r="A24" s="109">
        <v>1</v>
      </c>
      <c r="B24" s="12" t="s">
        <v>14</v>
      </c>
      <c r="C24" s="24" t="str">
        <f>[33]결승기록지!$C$11</f>
        <v>최지현</v>
      </c>
      <c r="D24" s="25" t="str">
        <f>[33]결승기록지!$E$11</f>
        <v>대전체육고</v>
      </c>
      <c r="E24" s="94" t="str">
        <f>[33]결승기록지!$F$11</f>
        <v>12.58</v>
      </c>
      <c r="F24" s="24" t="str">
        <f>[33]결승기록지!$C$12</f>
        <v>신가영</v>
      </c>
      <c r="G24" s="25" t="str">
        <f>[33]결승기록지!$E$12</f>
        <v>경북체육고</v>
      </c>
      <c r="H24" s="26" t="str">
        <f>[33]결승기록지!$F$12</f>
        <v>12.58</v>
      </c>
      <c r="I24" s="86" t="str">
        <f>[33]결승기록지!$C$13</f>
        <v>강수연</v>
      </c>
      <c r="J24" s="25" t="str">
        <f>[33]결승기록지!$E$13</f>
        <v>서울체육고</v>
      </c>
      <c r="K24" s="94" t="str">
        <f>[33]결승기록지!$F$13</f>
        <v>13.00</v>
      </c>
      <c r="L24" s="24" t="str">
        <f>[33]결승기록지!$C$14</f>
        <v>모상희</v>
      </c>
      <c r="M24" s="25" t="str">
        <f>[33]결승기록지!$E$14</f>
        <v>소래고</v>
      </c>
      <c r="N24" s="26" t="str">
        <f>[33]결승기록지!$F$14</f>
        <v>13.51</v>
      </c>
      <c r="O24" s="86" t="str">
        <f>[33]결승기록지!$C$15</f>
        <v>장정민</v>
      </c>
      <c r="P24" s="25" t="str">
        <f>[33]결승기록지!$E$15</f>
        <v>경남체육고</v>
      </c>
      <c r="Q24" s="94" t="str">
        <f>[33]결승기록지!$F$15</f>
        <v>13.72</v>
      </c>
      <c r="R24" s="24"/>
      <c r="S24" s="25"/>
      <c r="T24" s="26"/>
      <c r="U24" s="86"/>
      <c r="V24" s="25"/>
      <c r="W24" s="81"/>
      <c r="X24" s="86"/>
      <c r="Y24" s="25"/>
      <c r="Z24" s="26"/>
    </row>
    <row r="25" spans="1:26" s="45" customFormat="1" ht="13.5" customHeight="1">
      <c r="A25" s="109"/>
      <c r="B25" s="23" t="s">
        <v>5</v>
      </c>
      <c r="C25" s="37"/>
      <c r="D25" s="38" t="str">
        <f>[33]결승기록지!$G$8</f>
        <v>0.2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39"/>
    </row>
    <row r="26" spans="1:26" s="45" customFormat="1" ht="13.5" customHeight="1">
      <c r="A26" s="51">
        <v>2</v>
      </c>
      <c r="B26" s="15" t="s">
        <v>11</v>
      </c>
      <c r="C26" s="27" t="str">
        <f>[34]결승기록지!$C$11</f>
        <v>박우림</v>
      </c>
      <c r="D26" s="28" t="str">
        <f>[34]결승기록지!$E$11</f>
        <v>속초여자고</v>
      </c>
      <c r="E26" s="95" t="str">
        <f>[34]결승기록지!$F$11</f>
        <v>1:01.40</v>
      </c>
      <c r="F26" s="27" t="str">
        <f>[34]결승기록지!$C$12</f>
        <v>황보라</v>
      </c>
      <c r="G26" s="28" t="str">
        <f>[34]결승기록지!$E$12</f>
        <v>충남드론항공고</v>
      </c>
      <c r="H26" s="72" t="str">
        <f>[34]결승기록지!$F$12</f>
        <v>1:02.27</v>
      </c>
      <c r="I26" s="88" t="str">
        <f>[34]결승기록지!$C$13</f>
        <v>임주영</v>
      </c>
      <c r="J26" s="28" t="str">
        <f>[34]결승기록지!$E$13</f>
        <v>충북체육고</v>
      </c>
      <c r="K26" s="96" t="str">
        <f>[34]결승기록지!$F$13</f>
        <v>1:02.92</v>
      </c>
      <c r="L26" s="27" t="str">
        <f>[34]결승기록지!$C$14</f>
        <v>황예지</v>
      </c>
      <c r="M26" s="28" t="str">
        <f>[34]결승기록지!$E$14</f>
        <v>소래고</v>
      </c>
      <c r="N26" s="72" t="str">
        <f>[34]결승기록지!$F$14</f>
        <v>1:05.60</v>
      </c>
      <c r="O26" s="88" t="str">
        <f>[34]결승기록지!$C$15</f>
        <v>이재원</v>
      </c>
      <c r="P26" s="28" t="str">
        <f>[34]결승기록지!$E$15</f>
        <v>서울체육고</v>
      </c>
      <c r="Q26" s="96" t="str">
        <f>[34]결승기록지!$F$15</f>
        <v>1:06.29</v>
      </c>
      <c r="R26" s="27" t="str">
        <f>[34]결승기록지!$C$16</f>
        <v>이혜정</v>
      </c>
      <c r="S26" s="28" t="str">
        <f>[34]결승기록지!$E$16</f>
        <v>충남체육고</v>
      </c>
      <c r="T26" s="72" t="str">
        <f>[34]결승기록지!$F$16</f>
        <v>1:09.78</v>
      </c>
      <c r="U26" s="88"/>
      <c r="V26" s="28"/>
      <c r="W26" s="29"/>
      <c r="X26" s="88"/>
      <c r="Y26" s="28"/>
      <c r="Z26" s="29"/>
    </row>
    <row r="27" spans="1:26" s="45" customFormat="1" ht="13.5" customHeight="1">
      <c r="A27" s="51">
        <v>3</v>
      </c>
      <c r="B27" s="16" t="s">
        <v>18</v>
      </c>
      <c r="C27" s="27" t="str">
        <f>[35]결승기록지!$C$11</f>
        <v>김휘경</v>
      </c>
      <c r="D27" s="28" t="str">
        <f>[35]결승기록지!$E$11</f>
        <v>오류고</v>
      </c>
      <c r="E27" s="29" t="str">
        <f>[35]결승기록지!$F$11</f>
        <v>2:24.61</v>
      </c>
      <c r="F27" s="88" t="str">
        <f>[35]결승기록지!$C$12</f>
        <v>조수빈</v>
      </c>
      <c r="G27" s="28" t="str">
        <f>[35]결승기록지!$E$12</f>
        <v>전북체육고</v>
      </c>
      <c r="H27" s="95" t="str">
        <f>[35]결승기록지!$F$12</f>
        <v>2:24.96</v>
      </c>
      <c r="I27" s="27" t="str">
        <f>[35]결승기록지!$C$13</f>
        <v>노지영</v>
      </c>
      <c r="J27" s="28" t="str">
        <f>[35]결승기록지!$E$13</f>
        <v>속초여자고</v>
      </c>
      <c r="K27" s="29" t="str">
        <f>[35]결승기록지!$F$13</f>
        <v>2:29.10</v>
      </c>
      <c r="L27" s="88" t="str">
        <f>[35]결승기록지!$C$14</f>
        <v>이예은</v>
      </c>
      <c r="M27" s="28" t="str">
        <f>[35]결승기록지!$E$14</f>
        <v>오류고</v>
      </c>
      <c r="N27" s="29" t="str">
        <f>[35]결승기록지!$F$14</f>
        <v>2:30.17</v>
      </c>
      <c r="O27" s="88" t="str">
        <f>[35]결승기록지!$C$15</f>
        <v>정윤서</v>
      </c>
      <c r="P27" s="28" t="str">
        <f>[35]결승기록지!$E$15</f>
        <v>울산스포츠과학고</v>
      </c>
      <c r="Q27" s="95" t="str">
        <f>[35]결승기록지!$F$15</f>
        <v>2:33.36</v>
      </c>
      <c r="R27" s="27" t="str">
        <f>[35]결승기록지!$C$16</f>
        <v>김세영</v>
      </c>
      <c r="S27" s="28" t="str">
        <f>[35]결승기록지!$E$16</f>
        <v>남한고</v>
      </c>
      <c r="T27" s="29" t="str">
        <f>[35]결승기록지!$F$16</f>
        <v>2:41.25</v>
      </c>
      <c r="U27" s="88" t="str">
        <f>[35]결승기록지!$C$17</f>
        <v>황혜빈</v>
      </c>
      <c r="V27" s="28" t="str">
        <f>[35]결승기록지!$E$17</f>
        <v>속초여자고</v>
      </c>
      <c r="W27" s="29" t="str">
        <f>[35]결승기록지!$F$17</f>
        <v>2:47.27</v>
      </c>
      <c r="X27" s="88"/>
      <c r="Y27" s="28"/>
      <c r="Z27" s="29"/>
    </row>
    <row r="28" spans="1:26" s="45" customFormat="1" ht="13.5" customHeight="1">
      <c r="A28" s="51">
        <v>1</v>
      </c>
      <c r="B28" s="15" t="s">
        <v>46</v>
      </c>
      <c r="C28" s="27" t="str">
        <f>[36]결승기록지!$C$11</f>
        <v>홍해인</v>
      </c>
      <c r="D28" s="28" t="str">
        <f>[36]결승기록지!$E$11</f>
        <v>천안쌍용고</v>
      </c>
      <c r="E28" s="96" t="str">
        <f>[36]결승기록지!$F$11</f>
        <v>19:22.53</v>
      </c>
      <c r="F28" s="27" t="str">
        <f>[36]결승기록지!$C$12</f>
        <v>박은서</v>
      </c>
      <c r="G28" s="28" t="str">
        <f>[36]결승기록지!$E$12</f>
        <v>인천체육고</v>
      </c>
      <c r="H28" s="72" t="str">
        <f>[36]결승기록지!$F$12</f>
        <v>20:49.92</v>
      </c>
      <c r="I28" s="88" t="str">
        <f>[36]결승기록지!$C$13</f>
        <v>전은재</v>
      </c>
      <c r="J28" s="28" t="str">
        <f>[36]결승기록지!$E$13</f>
        <v>영광공업고</v>
      </c>
      <c r="K28" s="96" t="str">
        <f>[36]결승기록지!$F$13</f>
        <v>22:25.44</v>
      </c>
      <c r="L28" s="27"/>
      <c r="M28" s="28"/>
      <c r="N28" s="72"/>
      <c r="O28" s="88"/>
      <c r="P28" s="28"/>
      <c r="Q28" s="96"/>
      <c r="R28" s="27"/>
      <c r="S28" s="28"/>
      <c r="T28" s="72"/>
      <c r="U28" s="88"/>
      <c r="V28" s="28"/>
      <c r="W28" s="72"/>
      <c r="X28" s="88"/>
      <c r="Y28" s="28"/>
      <c r="Z28" s="72"/>
    </row>
    <row r="29" spans="1:26" s="45" customFormat="1" ht="13.5" customHeight="1">
      <c r="A29" s="109">
        <v>4</v>
      </c>
      <c r="B29" s="14" t="s">
        <v>15</v>
      </c>
      <c r="C29" s="30" t="str">
        <f>[37]결승기록지!$C$11</f>
        <v>이슬기</v>
      </c>
      <c r="D29" s="31" t="str">
        <f>[37]결승기록지!$E$11</f>
        <v>신명고</v>
      </c>
      <c r="E29" s="97" t="str">
        <f>[37]결승기록지!$F$11</f>
        <v>18.88</v>
      </c>
      <c r="F29" s="30" t="str">
        <f>[37]결승기록지!$C$12</f>
        <v>노희원</v>
      </c>
      <c r="G29" s="31" t="str">
        <f>[37]결승기록지!$E$12</f>
        <v>과천중앙고</v>
      </c>
      <c r="H29" s="32" t="str">
        <f>[37]결승기록지!$F$12</f>
        <v>19.94</v>
      </c>
      <c r="I29" s="98"/>
      <c r="J29" s="50"/>
      <c r="K29" s="35"/>
      <c r="L29" s="98"/>
      <c r="M29" s="50"/>
      <c r="N29" s="35"/>
      <c r="O29" s="98"/>
      <c r="P29" s="50"/>
      <c r="Q29" s="35"/>
      <c r="R29" s="98"/>
      <c r="S29" s="50"/>
      <c r="T29" s="35"/>
      <c r="U29" s="98"/>
      <c r="V29" s="50"/>
      <c r="W29" s="35"/>
      <c r="X29" s="98"/>
      <c r="Y29" s="50"/>
      <c r="Z29" s="99"/>
    </row>
    <row r="30" spans="1:26" s="45" customFormat="1" ht="13.5" customHeight="1">
      <c r="A30" s="109"/>
      <c r="B30" s="13" t="s">
        <v>5</v>
      </c>
      <c r="C30" s="37"/>
      <c r="D30" s="38" t="str">
        <f>[37]결승기록지!$G$8</f>
        <v>0.0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39"/>
    </row>
    <row r="31" spans="1:26" s="45" customFormat="1" ht="13.5" customHeight="1">
      <c r="A31" s="109">
        <v>2</v>
      </c>
      <c r="B31" s="14" t="s">
        <v>17</v>
      </c>
      <c r="C31" s="34" t="str">
        <f>[38]멀리!$C$11</f>
        <v>윤선유</v>
      </c>
      <c r="D31" s="35" t="str">
        <f>[38]멀리!$E$11</f>
        <v>경남체육고</v>
      </c>
      <c r="E31" s="36" t="str">
        <f>[38]멀리!$F$11</f>
        <v>5.71</v>
      </c>
      <c r="F31" s="34" t="str">
        <f>[38]멀리!$C$12</f>
        <v>이서영</v>
      </c>
      <c r="G31" s="35" t="str">
        <f>[38]멀리!$E$12</f>
        <v>충남드론항공고</v>
      </c>
      <c r="H31" s="36" t="str">
        <f>[38]멀리!$F$12</f>
        <v>5.03</v>
      </c>
      <c r="I31" s="34" t="str">
        <f>[38]멀리!$C$13</f>
        <v>김한별</v>
      </c>
      <c r="J31" s="35" t="str">
        <f>[38]멀리!$E$13</f>
        <v>인천체육고</v>
      </c>
      <c r="K31" s="36" t="str">
        <f>[38]멀리!$F$13</f>
        <v>4.95</v>
      </c>
      <c r="L31" s="34" t="str">
        <f>[38]멀리!$C$14</f>
        <v>이주롱</v>
      </c>
      <c r="M31" s="35" t="str">
        <f>[38]멀리!$E$14</f>
        <v>전북체육고</v>
      </c>
      <c r="N31" s="36" t="str">
        <f>[38]멀리!$F$14</f>
        <v>4.72</v>
      </c>
      <c r="O31" s="34" t="str">
        <f>[38]멀리!$C$15</f>
        <v>이유경</v>
      </c>
      <c r="P31" s="35" t="str">
        <f>[38]멀리!$E$15</f>
        <v>서울체육고</v>
      </c>
      <c r="Q31" s="36" t="str">
        <f>[38]멀리!$F$15</f>
        <v>4.55</v>
      </c>
      <c r="R31" s="34"/>
      <c r="S31" s="35"/>
      <c r="T31" s="36"/>
      <c r="U31" s="34"/>
      <c r="V31" s="35"/>
      <c r="W31" s="36"/>
      <c r="X31" s="34"/>
      <c r="Y31" s="35"/>
      <c r="Z31" s="36"/>
    </row>
    <row r="32" spans="1:26" s="45" customFormat="1" ht="13.5" customHeight="1">
      <c r="A32" s="109"/>
      <c r="B32" s="13" t="s">
        <v>5</v>
      </c>
      <c r="C32" s="41"/>
      <c r="D32" s="80" t="str">
        <f>[38]멀리!$G$11</f>
        <v>0.0</v>
      </c>
      <c r="E32" s="74"/>
      <c r="F32" s="41"/>
      <c r="G32" s="42" t="str">
        <f>[38]멀리!$G$12</f>
        <v>0.0</v>
      </c>
      <c r="H32" s="105"/>
      <c r="I32" s="74"/>
      <c r="J32" s="74" t="str">
        <f>[38]멀리!$G$13</f>
        <v>-1.0</v>
      </c>
      <c r="K32" s="74"/>
      <c r="L32" s="41"/>
      <c r="M32" s="74" t="str">
        <f>[38]멀리!$G$14</f>
        <v>-0.4</v>
      </c>
      <c r="N32" s="74"/>
      <c r="O32" s="104"/>
      <c r="P32" s="74" t="str">
        <f>[38]멀리!$G$15</f>
        <v>0.0</v>
      </c>
      <c r="Q32" s="74"/>
      <c r="R32" s="41"/>
      <c r="S32" s="74"/>
      <c r="T32" s="100"/>
      <c r="U32" s="104"/>
      <c r="V32" s="74"/>
      <c r="W32" s="74"/>
      <c r="X32" s="104"/>
      <c r="Y32" s="74"/>
      <c r="Z32" s="43"/>
    </row>
  </sheetData>
  <mergeCells count="11">
    <mergeCell ref="A16:A17"/>
    <mergeCell ref="B21:D21"/>
    <mergeCell ref="A24:A25"/>
    <mergeCell ref="A29:A30"/>
    <mergeCell ref="A31:A32"/>
    <mergeCell ref="A13:A14"/>
    <mergeCell ref="E2:T2"/>
    <mergeCell ref="B3:C3"/>
    <mergeCell ref="F3:S3"/>
    <mergeCell ref="B5:D5"/>
    <mergeCell ref="A8:A9"/>
  </mergeCells>
  <phoneticPr fontId="2" type="noConversion"/>
  <pageMargins left="0.36" right="0.3" top="0.52" bottom="0.53" header="0.53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5</vt:i4>
      </vt:variant>
    </vt:vector>
  </HeadingPairs>
  <TitlesOfParts>
    <vt:vector size="12" baseType="lpstr">
      <vt:lpstr>남초,여초</vt:lpstr>
      <vt:lpstr>남중</vt:lpstr>
      <vt:lpstr>여중</vt:lpstr>
      <vt:lpstr>중 1학년부 </vt:lpstr>
      <vt:lpstr>남고</vt:lpstr>
      <vt:lpstr>여고</vt:lpstr>
      <vt:lpstr>고 1학년부</vt:lpstr>
      <vt:lpstr>'고 1학년부'!Print_Area</vt:lpstr>
      <vt:lpstr>남중!Print_Area</vt:lpstr>
      <vt:lpstr>'남초,여초'!Print_Area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USER</cp:lastModifiedBy>
  <cp:lastPrinted>2021-11-08T03:55:33Z</cp:lastPrinted>
  <dcterms:created xsi:type="dcterms:W3CDTF">1999-06-20T15:40:19Z</dcterms:created>
  <dcterms:modified xsi:type="dcterms:W3CDTF">2021-11-08T04:16:44Z</dcterms:modified>
</cp:coreProperties>
</file>