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640" windowHeight="11160"/>
  </bookViews>
  <sheets>
    <sheet name="4학년부" sheetId="30" r:id="rId1"/>
    <sheet name="5학년부" sheetId="31" r:id="rId2"/>
    <sheet name="6학년부" sheetId="32" r:id="rId3"/>
    <sheet name="중1학년부" sheetId="33" r:id="rId4"/>
    <sheet name="중2학년부" sheetId="34" r:id="rId5"/>
    <sheet name="중3학년부" sheetId="35" r:id="rId6"/>
    <sheet name="고1학년부" sheetId="26" r:id="rId7"/>
    <sheet name="고2학년부" sheetId="27" r:id="rId8"/>
    <sheet name="고3학년부" sheetId="28" r:id="rId9"/>
    <sheet name="통합경기" sheetId="3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</externalReferences>
  <definedNames>
    <definedName name="_xlnm.Print_Area" localSheetId="0">'4학년부'!$A$1:$Z$17</definedName>
    <definedName name="_xlnm.Print_Area" localSheetId="1">'5학년부'!$A$1:$Z$32</definedName>
    <definedName name="_xlnm.Print_Area" localSheetId="2">'6학년부'!$A$1:$Z$33</definedName>
    <definedName name="_xlnm.Print_Area" localSheetId="6">고1학년부!$A$1:$Z$53</definedName>
    <definedName name="_xlnm.Print_Area" localSheetId="7">고2학년부!$A$1:$Z$47</definedName>
    <definedName name="_xlnm.Print_Area" localSheetId="8">고3학년부!$A$1:$Z$49</definedName>
    <definedName name="_xlnm.Print_Area" localSheetId="3">중1학년부!$A$1:$Z$48</definedName>
    <definedName name="_xlnm.Print_Area" localSheetId="4">중2학년부!$A$1:$Z$52</definedName>
    <definedName name="_xlnm.Print_Area" localSheetId="5">중3학년부!$A$1:$Z$50</definedName>
    <definedName name="_xlnm.Print_Area" localSheetId="9">통합경기!$A$1:$Z$57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" i="36" l="1"/>
  <c r="E53" i="36"/>
  <c r="D53" i="36"/>
  <c r="F52" i="36"/>
  <c r="C52" i="36"/>
  <c r="H51" i="36"/>
  <c r="G51" i="36"/>
  <c r="E51" i="36"/>
  <c r="D51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L44" i="36"/>
  <c r="I44" i="36"/>
  <c r="F44" i="36"/>
  <c r="C44" i="36"/>
  <c r="N43" i="36"/>
  <c r="M43" i="36"/>
  <c r="K43" i="36"/>
  <c r="J43" i="36"/>
  <c r="H43" i="36"/>
  <c r="G43" i="36"/>
  <c r="E43" i="36"/>
  <c r="D43" i="36"/>
  <c r="O42" i="36"/>
  <c r="L42" i="36"/>
  <c r="I42" i="36"/>
  <c r="F42" i="36"/>
  <c r="C42" i="36"/>
  <c r="Q41" i="36"/>
  <c r="P41" i="36"/>
  <c r="N41" i="36"/>
  <c r="M41" i="36"/>
  <c r="K41" i="36"/>
  <c r="J41" i="36"/>
  <c r="H41" i="36"/>
  <c r="G41" i="36"/>
  <c r="E41" i="36"/>
  <c r="D41" i="36"/>
  <c r="R35" i="36"/>
  <c r="O35" i="36"/>
  <c r="L35" i="36"/>
  <c r="I35" i="36"/>
  <c r="F35" i="36"/>
  <c r="C35" i="36"/>
  <c r="T34" i="36"/>
  <c r="S34" i="36"/>
  <c r="Q34" i="36"/>
  <c r="P34" i="36"/>
  <c r="N34" i="36"/>
  <c r="M34" i="36"/>
  <c r="K34" i="36"/>
  <c r="J34" i="36"/>
  <c r="H34" i="36"/>
  <c r="G34" i="36"/>
  <c r="E34" i="36"/>
  <c r="D34" i="36"/>
  <c r="U33" i="36"/>
  <c r="R33" i="36"/>
  <c r="O33" i="36"/>
  <c r="L33" i="36"/>
  <c r="I33" i="36"/>
  <c r="F33" i="36"/>
  <c r="C33" i="36"/>
  <c r="W32" i="36"/>
  <c r="V32" i="36"/>
  <c r="T32" i="36"/>
  <c r="S32" i="36"/>
  <c r="Q32" i="36"/>
  <c r="P32" i="36"/>
  <c r="N32" i="36"/>
  <c r="M32" i="36"/>
  <c r="K32" i="36"/>
  <c r="J32" i="36"/>
  <c r="H32" i="36"/>
  <c r="G32" i="36"/>
  <c r="E32" i="36"/>
  <c r="D32" i="36"/>
  <c r="W31" i="36"/>
  <c r="V31" i="36"/>
  <c r="U31" i="36"/>
  <c r="T31" i="36"/>
  <c r="S31" i="36"/>
  <c r="R31" i="36"/>
  <c r="Q31" i="36"/>
  <c r="P31" i="36"/>
  <c r="O31" i="36"/>
  <c r="N31" i="36"/>
  <c r="M31" i="36"/>
  <c r="L31" i="36"/>
  <c r="K31" i="36"/>
  <c r="J31" i="36"/>
  <c r="I31" i="36"/>
  <c r="H31" i="36"/>
  <c r="G31" i="36"/>
  <c r="F31" i="36"/>
  <c r="E31" i="36"/>
  <c r="D31" i="36"/>
  <c r="C31" i="36"/>
  <c r="R25" i="36"/>
  <c r="O25" i="36"/>
  <c r="L25" i="36"/>
  <c r="I25" i="36"/>
  <c r="F25" i="36"/>
  <c r="C25" i="36"/>
  <c r="T24" i="36"/>
  <c r="S24" i="36"/>
  <c r="Q24" i="36"/>
  <c r="P24" i="36"/>
  <c r="N24" i="36"/>
  <c r="M24" i="36"/>
  <c r="K24" i="36"/>
  <c r="J24" i="36"/>
  <c r="H24" i="36"/>
  <c r="G24" i="36"/>
  <c r="E24" i="36"/>
  <c r="D24" i="36"/>
  <c r="R23" i="36"/>
  <c r="O23" i="36"/>
  <c r="L23" i="36"/>
  <c r="I23" i="36"/>
  <c r="F23" i="36"/>
  <c r="C23" i="36"/>
  <c r="T22" i="36"/>
  <c r="S22" i="36"/>
  <c r="Q22" i="36"/>
  <c r="P22" i="36"/>
  <c r="N22" i="36"/>
  <c r="M22" i="36"/>
  <c r="K22" i="36"/>
  <c r="J22" i="36"/>
  <c r="H22" i="36"/>
  <c r="G22" i="36"/>
  <c r="E22" i="36"/>
  <c r="D22" i="36"/>
  <c r="Q20" i="36"/>
  <c r="P20" i="36"/>
  <c r="O20" i="36"/>
  <c r="N20" i="36"/>
  <c r="M20" i="36"/>
  <c r="L20" i="36"/>
  <c r="J20" i="36"/>
  <c r="I20" i="36"/>
  <c r="H20" i="36"/>
  <c r="G20" i="36"/>
  <c r="F20" i="36"/>
  <c r="D20" i="36"/>
  <c r="C20" i="36"/>
  <c r="U14" i="36"/>
  <c r="R14" i="36"/>
  <c r="O14" i="36"/>
  <c r="L14" i="36"/>
  <c r="I14" i="36"/>
  <c r="F14" i="36"/>
  <c r="C14" i="36"/>
  <c r="W13" i="36"/>
  <c r="V13" i="36"/>
  <c r="T13" i="36"/>
  <c r="S13" i="36"/>
  <c r="Q13" i="36"/>
  <c r="P13" i="36"/>
  <c r="N13" i="36"/>
  <c r="M13" i="36"/>
  <c r="K13" i="36"/>
  <c r="J13" i="36"/>
  <c r="H13" i="36"/>
  <c r="G13" i="36"/>
  <c r="D13" i="36"/>
  <c r="X7" i="36"/>
  <c r="U7" i="36"/>
  <c r="R7" i="36"/>
  <c r="O7" i="36"/>
  <c r="L7" i="36"/>
  <c r="I7" i="36"/>
  <c r="F7" i="36"/>
  <c r="C7" i="36"/>
  <c r="Z6" i="36"/>
  <c r="Y6" i="36"/>
  <c r="V6" i="36"/>
  <c r="S6" i="36"/>
  <c r="P6" i="36"/>
  <c r="M6" i="36"/>
  <c r="J6" i="36"/>
  <c r="G6" i="36"/>
  <c r="D6" i="36"/>
  <c r="N49" i="35" l="1"/>
  <c r="M49" i="35"/>
  <c r="L49" i="35"/>
  <c r="K49" i="35"/>
  <c r="J49" i="35"/>
  <c r="I49" i="35"/>
  <c r="H49" i="35"/>
  <c r="G49" i="35"/>
  <c r="F49" i="35"/>
  <c r="E49" i="35"/>
  <c r="D49" i="35"/>
  <c r="C49" i="35"/>
  <c r="K48" i="35"/>
  <c r="J48" i="35"/>
  <c r="I48" i="35"/>
  <c r="H48" i="35"/>
  <c r="G48" i="35"/>
  <c r="F48" i="35"/>
  <c r="E48" i="35"/>
  <c r="D48" i="35"/>
  <c r="C48" i="35"/>
  <c r="K47" i="35"/>
  <c r="J47" i="35"/>
  <c r="I47" i="35"/>
  <c r="H47" i="35"/>
  <c r="G47" i="35"/>
  <c r="F47" i="35"/>
  <c r="E47" i="35"/>
  <c r="D47" i="35"/>
  <c r="C47" i="35"/>
  <c r="M46" i="35"/>
  <c r="J46" i="35"/>
  <c r="G46" i="35"/>
  <c r="D46" i="35"/>
  <c r="N45" i="35"/>
  <c r="M45" i="35"/>
  <c r="L45" i="35"/>
  <c r="K45" i="35"/>
  <c r="J45" i="35"/>
  <c r="I45" i="35"/>
  <c r="H45" i="35"/>
  <c r="G45" i="35"/>
  <c r="F45" i="35"/>
  <c r="E45" i="35"/>
  <c r="D45" i="35"/>
  <c r="C45" i="35"/>
  <c r="V44" i="35"/>
  <c r="S44" i="35"/>
  <c r="P44" i="35"/>
  <c r="M44" i="35"/>
  <c r="J44" i="35"/>
  <c r="G44" i="35"/>
  <c r="D44" i="35"/>
  <c r="W43" i="35"/>
  <c r="V43" i="35"/>
  <c r="U43" i="35"/>
  <c r="T43" i="35"/>
  <c r="S43" i="35"/>
  <c r="R43" i="35"/>
  <c r="Q43" i="35"/>
  <c r="P43" i="35"/>
  <c r="O43" i="35"/>
  <c r="N43" i="35"/>
  <c r="M43" i="35"/>
  <c r="L43" i="35"/>
  <c r="K43" i="35"/>
  <c r="J43" i="35"/>
  <c r="I43" i="35"/>
  <c r="H43" i="35"/>
  <c r="G43" i="35"/>
  <c r="F43" i="35"/>
  <c r="E43" i="35"/>
  <c r="D43" i="35"/>
  <c r="C43" i="35"/>
  <c r="D41" i="35"/>
  <c r="Q40" i="35"/>
  <c r="P40" i="35"/>
  <c r="O40" i="35"/>
  <c r="N40" i="35"/>
  <c r="M40" i="35"/>
  <c r="L40" i="35"/>
  <c r="K40" i="35"/>
  <c r="J40" i="35"/>
  <c r="I40" i="35"/>
  <c r="H40" i="35"/>
  <c r="G40" i="35"/>
  <c r="F40" i="35"/>
  <c r="E40" i="35"/>
  <c r="D40" i="35"/>
  <c r="C40" i="35"/>
  <c r="Z39" i="35"/>
  <c r="Y39" i="35"/>
  <c r="X39" i="35"/>
  <c r="W39" i="35"/>
  <c r="V39" i="35"/>
  <c r="U39" i="35"/>
  <c r="T39" i="35"/>
  <c r="S39" i="35"/>
  <c r="R39" i="35"/>
  <c r="Q39" i="35"/>
  <c r="P39" i="35"/>
  <c r="O39" i="35"/>
  <c r="N39" i="35"/>
  <c r="M39" i="35"/>
  <c r="L39" i="35"/>
  <c r="K39" i="35"/>
  <c r="J39" i="35"/>
  <c r="I39" i="35"/>
  <c r="H39" i="35"/>
  <c r="G39" i="35"/>
  <c r="F39" i="35"/>
  <c r="E39" i="35"/>
  <c r="D39" i="35"/>
  <c r="C39" i="35"/>
  <c r="Z38" i="35"/>
  <c r="Y38" i="35"/>
  <c r="X38" i="35"/>
  <c r="W38" i="35"/>
  <c r="V38" i="35"/>
  <c r="U38" i="35"/>
  <c r="T38" i="35"/>
  <c r="S38" i="35"/>
  <c r="R38" i="35"/>
  <c r="Q38" i="35"/>
  <c r="P38" i="35"/>
  <c r="O38" i="35"/>
  <c r="N38" i="35"/>
  <c r="M38" i="35"/>
  <c r="L38" i="35"/>
  <c r="K38" i="35"/>
  <c r="J38" i="35"/>
  <c r="I38" i="35"/>
  <c r="H38" i="35"/>
  <c r="G38" i="35"/>
  <c r="F38" i="35"/>
  <c r="E38" i="35"/>
  <c r="D38" i="35"/>
  <c r="C38" i="35"/>
  <c r="Z37" i="35"/>
  <c r="Y37" i="35"/>
  <c r="X37" i="35"/>
  <c r="W37" i="35"/>
  <c r="V37" i="35"/>
  <c r="U37" i="35"/>
  <c r="T37" i="35"/>
  <c r="S37" i="35"/>
  <c r="R37" i="35"/>
  <c r="Q37" i="35"/>
  <c r="P37" i="35"/>
  <c r="O37" i="35"/>
  <c r="N37" i="35"/>
  <c r="M37" i="35"/>
  <c r="L37" i="35"/>
  <c r="K37" i="35"/>
  <c r="J37" i="35"/>
  <c r="I37" i="35"/>
  <c r="H37" i="35"/>
  <c r="G37" i="35"/>
  <c r="F37" i="35"/>
  <c r="E37" i="35"/>
  <c r="D37" i="35"/>
  <c r="C37" i="35"/>
  <c r="T36" i="35"/>
  <c r="S36" i="35"/>
  <c r="R36" i="35"/>
  <c r="Q36" i="35"/>
  <c r="P36" i="35"/>
  <c r="O36" i="35"/>
  <c r="N36" i="35"/>
  <c r="M36" i="35"/>
  <c r="L36" i="35"/>
  <c r="K36" i="35"/>
  <c r="J36" i="35"/>
  <c r="I36" i="35"/>
  <c r="H36" i="35"/>
  <c r="G36" i="35"/>
  <c r="F36" i="35"/>
  <c r="E36" i="35"/>
  <c r="D36" i="35"/>
  <c r="C36" i="35"/>
  <c r="D35" i="35"/>
  <c r="Z34" i="35"/>
  <c r="Y34" i="35"/>
  <c r="X34" i="35"/>
  <c r="W34" i="35"/>
  <c r="V34" i="35"/>
  <c r="U34" i="35"/>
  <c r="T34" i="35"/>
  <c r="S34" i="35"/>
  <c r="R34" i="35"/>
  <c r="Q34" i="35"/>
  <c r="P34" i="35"/>
  <c r="O34" i="35"/>
  <c r="N34" i="35"/>
  <c r="M34" i="35"/>
  <c r="L34" i="35"/>
  <c r="K34" i="35"/>
  <c r="J34" i="35"/>
  <c r="I34" i="35"/>
  <c r="H34" i="35"/>
  <c r="G34" i="35"/>
  <c r="F34" i="35"/>
  <c r="E34" i="35"/>
  <c r="D34" i="35"/>
  <c r="C34" i="35"/>
  <c r="D33" i="35"/>
  <c r="Z32" i="35"/>
  <c r="Y32" i="35"/>
  <c r="X32" i="35"/>
  <c r="W32" i="35"/>
  <c r="V32" i="35"/>
  <c r="U32" i="35"/>
  <c r="T32" i="35"/>
  <c r="S32" i="35"/>
  <c r="R32" i="35"/>
  <c r="Q32" i="35"/>
  <c r="P32" i="35"/>
  <c r="O32" i="35"/>
  <c r="N32" i="35"/>
  <c r="M32" i="35"/>
  <c r="L32" i="35"/>
  <c r="K32" i="35"/>
  <c r="J32" i="35"/>
  <c r="I32" i="35"/>
  <c r="H32" i="35"/>
  <c r="G32" i="35"/>
  <c r="F32" i="35"/>
  <c r="E32" i="35"/>
  <c r="D32" i="35"/>
  <c r="C32" i="35"/>
  <c r="W26" i="35"/>
  <c r="V26" i="35"/>
  <c r="U26" i="35"/>
  <c r="T26" i="35"/>
  <c r="S26" i="35"/>
  <c r="R26" i="35"/>
  <c r="Q26" i="35"/>
  <c r="P26" i="35"/>
  <c r="O26" i="35"/>
  <c r="N26" i="35"/>
  <c r="M26" i="35"/>
  <c r="L26" i="35"/>
  <c r="K26" i="35"/>
  <c r="J26" i="35"/>
  <c r="I26" i="35"/>
  <c r="H26" i="35"/>
  <c r="G26" i="35"/>
  <c r="F26" i="35"/>
  <c r="E26" i="35"/>
  <c r="D26" i="35"/>
  <c r="C26" i="35"/>
  <c r="Z25" i="35"/>
  <c r="Y25" i="35"/>
  <c r="X25" i="35"/>
  <c r="W25" i="35"/>
  <c r="V25" i="35"/>
  <c r="U25" i="35"/>
  <c r="T25" i="35"/>
  <c r="S25" i="35"/>
  <c r="R25" i="35"/>
  <c r="Q25" i="35"/>
  <c r="P25" i="35"/>
  <c r="O25" i="35"/>
  <c r="N25" i="35"/>
  <c r="M25" i="35"/>
  <c r="L25" i="35"/>
  <c r="K25" i="35"/>
  <c r="J25" i="35"/>
  <c r="I25" i="35"/>
  <c r="H25" i="35"/>
  <c r="G25" i="35"/>
  <c r="F25" i="35"/>
  <c r="E25" i="35"/>
  <c r="D25" i="35"/>
  <c r="C25" i="35"/>
  <c r="Z24" i="35"/>
  <c r="Y24" i="35"/>
  <c r="X24" i="35"/>
  <c r="W24" i="35"/>
  <c r="V24" i="35"/>
  <c r="U24" i="35"/>
  <c r="T24" i="35"/>
  <c r="S24" i="35"/>
  <c r="R24" i="35"/>
  <c r="Q24" i="35"/>
  <c r="P24" i="35"/>
  <c r="O24" i="35"/>
  <c r="N24" i="35"/>
  <c r="M24" i="35"/>
  <c r="L24" i="35"/>
  <c r="K24" i="35"/>
  <c r="J24" i="35"/>
  <c r="I24" i="35"/>
  <c r="H24" i="35"/>
  <c r="G24" i="35"/>
  <c r="F24" i="35"/>
  <c r="E24" i="35"/>
  <c r="D24" i="35"/>
  <c r="C24" i="35"/>
  <c r="S23" i="35"/>
  <c r="P23" i="35"/>
  <c r="M23" i="35"/>
  <c r="J23" i="35"/>
  <c r="G23" i="35"/>
  <c r="D23" i="35"/>
  <c r="T22" i="35"/>
  <c r="S22" i="35"/>
  <c r="R22" i="35"/>
  <c r="Q22" i="35"/>
  <c r="P22" i="35"/>
  <c r="O22" i="35"/>
  <c r="N22" i="35"/>
  <c r="M22" i="35"/>
  <c r="L22" i="35"/>
  <c r="K22" i="35"/>
  <c r="J22" i="35"/>
  <c r="I22" i="35"/>
  <c r="H22" i="35"/>
  <c r="G22" i="35"/>
  <c r="F22" i="35"/>
  <c r="E22" i="35"/>
  <c r="D22" i="35"/>
  <c r="C22" i="35"/>
  <c r="S21" i="35"/>
  <c r="P21" i="35"/>
  <c r="M21" i="35"/>
  <c r="J21" i="35"/>
  <c r="G21" i="35"/>
  <c r="D21" i="35"/>
  <c r="T20" i="35"/>
  <c r="S20" i="35"/>
  <c r="R20" i="35"/>
  <c r="Q20" i="35"/>
  <c r="P20" i="35"/>
  <c r="O20" i="35"/>
  <c r="N20" i="35"/>
  <c r="M20" i="35"/>
  <c r="L20" i="35"/>
  <c r="K20" i="35"/>
  <c r="J20" i="35"/>
  <c r="I20" i="35"/>
  <c r="H20" i="35"/>
  <c r="G20" i="35"/>
  <c r="F20" i="35"/>
  <c r="E20" i="35"/>
  <c r="D20" i="35"/>
  <c r="C20" i="35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D18" i="35"/>
  <c r="C18" i="35"/>
  <c r="N17" i="35"/>
  <c r="M17" i="35"/>
  <c r="L17" i="35"/>
  <c r="K17" i="35"/>
  <c r="J17" i="35"/>
  <c r="I17" i="35"/>
  <c r="H17" i="35"/>
  <c r="G17" i="35"/>
  <c r="F17" i="35"/>
  <c r="E17" i="35"/>
  <c r="D17" i="35"/>
  <c r="C17" i="35"/>
  <c r="D15" i="35"/>
  <c r="H14" i="35"/>
  <c r="G14" i="35"/>
  <c r="F14" i="35"/>
  <c r="E14" i="35"/>
  <c r="D14" i="35"/>
  <c r="C14" i="35"/>
  <c r="Z13" i="35"/>
  <c r="Y13" i="35"/>
  <c r="X13" i="35"/>
  <c r="W13" i="35"/>
  <c r="V13" i="35"/>
  <c r="U13" i="35"/>
  <c r="T13" i="35"/>
  <c r="S13" i="35"/>
  <c r="R13" i="35"/>
  <c r="Q13" i="35"/>
  <c r="P13" i="35"/>
  <c r="O13" i="35"/>
  <c r="N13" i="35"/>
  <c r="M13" i="35"/>
  <c r="L13" i="35"/>
  <c r="K13" i="35"/>
  <c r="J13" i="35"/>
  <c r="I13" i="35"/>
  <c r="H13" i="35"/>
  <c r="G13" i="35"/>
  <c r="F13" i="35"/>
  <c r="E13" i="35"/>
  <c r="D13" i="35"/>
  <c r="C13" i="35"/>
  <c r="Z12" i="35"/>
  <c r="Y12" i="35"/>
  <c r="X12" i="35"/>
  <c r="W12" i="35"/>
  <c r="V12" i="35"/>
  <c r="U12" i="35"/>
  <c r="T12" i="35"/>
  <c r="S12" i="35"/>
  <c r="R12" i="35"/>
  <c r="Q12" i="35"/>
  <c r="P12" i="35"/>
  <c r="O12" i="35"/>
  <c r="N12" i="35"/>
  <c r="M12" i="35"/>
  <c r="L12" i="35"/>
  <c r="K12" i="35"/>
  <c r="J12" i="35"/>
  <c r="I12" i="35"/>
  <c r="H12" i="35"/>
  <c r="G12" i="35"/>
  <c r="F12" i="35"/>
  <c r="E12" i="35"/>
  <c r="D12" i="35"/>
  <c r="C12" i="35"/>
  <c r="Z11" i="35"/>
  <c r="Y11" i="35"/>
  <c r="X11" i="35"/>
  <c r="W11" i="35"/>
  <c r="V11" i="35"/>
  <c r="U11" i="35"/>
  <c r="T11" i="35"/>
  <c r="S11" i="35"/>
  <c r="R11" i="35"/>
  <c r="Q11" i="35"/>
  <c r="P11" i="35"/>
  <c r="O11" i="35"/>
  <c r="N11" i="35"/>
  <c r="M11" i="35"/>
  <c r="L11" i="35"/>
  <c r="K11" i="35"/>
  <c r="J11" i="35"/>
  <c r="I11" i="35"/>
  <c r="H11" i="35"/>
  <c r="G11" i="35"/>
  <c r="F11" i="35"/>
  <c r="E11" i="35"/>
  <c r="D11" i="35"/>
  <c r="C11" i="35"/>
  <c r="Z10" i="35"/>
  <c r="Y10" i="35"/>
  <c r="X10" i="35"/>
  <c r="W10" i="35"/>
  <c r="V10" i="35"/>
  <c r="U10" i="35"/>
  <c r="T10" i="35"/>
  <c r="S10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D10" i="35"/>
  <c r="C10" i="35"/>
  <c r="D9" i="35"/>
  <c r="W8" i="35"/>
  <c r="V8" i="35"/>
  <c r="U8" i="35"/>
  <c r="T8" i="35"/>
  <c r="S8" i="35"/>
  <c r="R8" i="35"/>
  <c r="Q8" i="35"/>
  <c r="P8" i="35"/>
  <c r="O8" i="35"/>
  <c r="N8" i="35"/>
  <c r="M8" i="35"/>
  <c r="L8" i="35"/>
  <c r="K8" i="35"/>
  <c r="J8" i="35"/>
  <c r="I8" i="35"/>
  <c r="H8" i="35"/>
  <c r="G8" i="35"/>
  <c r="F8" i="35"/>
  <c r="E8" i="35"/>
  <c r="D8" i="35"/>
  <c r="C8" i="35"/>
  <c r="D7" i="35"/>
  <c r="W6" i="35"/>
  <c r="V6" i="35"/>
  <c r="U6" i="35"/>
  <c r="T6" i="35"/>
  <c r="S6" i="35"/>
  <c r="R6" i="35"/>
  <c r="Q6" i="35"/>
  <c r="P6" i="35"/>
  <c r="O6" i="35"/>
  <c r="N6" i="35"/>
  <c r="M6" i="35"/>
  <c r="L6" i="35"/>
  <c r="K6" i="35"/>
  <c r="J6" i="35"/>
  <c r="I6" i="35"/>
  <c r="H6" i="35"/>
  <c r="G6" i="35"/>
  <c r="F6" i="35"/>
  <c r="E6" i="35"/>
  <c r="D6" i="35"/>
  <c r="C6" i="35"/>
  <c r="T50" i="34"/>
  <c r="S50" i="34"/>
  <c r="R50" i="34"/>
  <c r="Q50" i="34"/>
  <c r="P50" i="34"/>
  <c r="O50" i="34"/>
  <c r="N50" i="34"/>
  <c r="M50" i="34"/>
  <c r="L50" i="34"/>
  <c r="K50" i="34"/>
  <c r="J50" i="34"/>
  <c r="I50" i="34"/>
  <c r="H50" i="34"/>
  <c r="G50" i="34"/>
  <c r="F50" i="34"/>
  <c r="E50" i="34"/>
  <c r="D50" i="34"/>
  <c r="C50" i="34"/>
  <c r="K49" i="34"/>
  <c r="J49" i="34"/>
  <c r="I49" i="34"/>
  <c r="H49" i="34"/>
  <c r="G49" i="34"/>
  <c r="F49" i="34"/>
  <c r="E49" i="34"/>
  <c r="D49" i="34"/>
  <c r="C49" i="34"/>
  <c r="Q48" i="34"/>
  <c r="P48" i="34"/>
  <c r="O48" i="34"/>
  <c r="N48" i="34"/>
  <c r="M48" i="34"/>
  <c r="L48" i="34"/>
  <c r="K48" i="34"/>
  <c r="J48" i="34"/>
  <c r="I48" i="34"/>
  <c r="H48" i="34"/>
  <c r="G48" i="34"/>
  <c r="F48" i="34"/>
  <c r="E48" i="34"/>
  <c r="D48" i="34"/>
  <c r="C48" i="34"/>
  <c r="V47" i="34"/>
  <c r="S47" i="34"/>
  <c r="P47" i="34"/>
  <c r="M47" i="34"/>
  <c r="J47" i="34"/>
  <c r="G47" i="34"/>
  <c r="D47" i="34"/>
  <c r="W46" i="34"/>
  <c r="V46" i="34"/>
  <c r="U46" i="34"/>
  <c r="T46" i="34"/>
  <c r="S46" i="34"/>
  <c r="R46" i="34"/>
  <c r="Q46" i="34"/>
  <c r="P46" i="34"/>
  <c r="O46" i="34"/>
  <c r="N46" i="34"/>
  <c r="M46" i="34"/>
  <c r="L46" i="34"/>
  <c r="K46" i="34"/>
  <c r="J46" i="34"/>
  <c r="I46" i="34"/>
  <c r="H46" i="34"/>
  <c r="G46" i="34"/>
  <c r="F46" i="34"/>
  <c r="E46" i="34"/>
  <c r="D46" i="34"/>
  <c r="C46" i="34"/>
  <c r="Y45" i="34"/>
  <c r="V45" i="34"/>
  <c r="S45" i="34"/>
  <c r="P45" i="34"/>
  <c r="M45" i="34"/>
  <c r="J45" i="34"/>
  <c r="G45" i="34"/>
  <c r="D45" i="34"/>
  <c r="Z44" i="34"/>
  <c r="Y44" i="34"/>
  <c r="X44" i="34"/>
  <c r="W44" i="34"/>
  <c r="V44" i="34"/>
  <c r="U44" i="34"/>
  <c r="T44" i="34"/>
  <c r="S44" i="34"/>
  <c r="R44" i="34"/>
  <c r="Q44" i="34"/>
  <c r="P44" i="34"/>
  <c r="O44" i="34"/>
  <c r="N44" i="34"/>
  <c r="M44" i="34"/>
  <c r="L44" i="34"/>
  <c r="K44" i="34"/>
  <c r="J44" i="34"/>
  <c r="I44" i="34"/>
  <c r="H44" i="34"/>
  <c r="G44" i="34"/>
  <c r="F44" i="34"/>
  <c r="E44" i="34"/>
  <c r="D44" i="34"/>
  <c r="C44" i="34"/>
  <c r="N43" i="34"/>
  <c r="M43" i="34"/>
  <c r="L43" i="34"/>
  <c r="K43" i="34"/>
  <c r="J43" i="34"/>
  <c r="I43" i="34"/>
  <c r="H43" i="34"/>
  <c r="G43" i="34"/>
  <c r="F43" i="34"/>
  <c r="E43" i="34"/>
  <c r="D43" i="34"/>
  <c r="C43" i="34"/>
  <c r="E41" i="34"/>
  <c r="D41" i="34"/>
  <c r="C41" i="34"/>
  <c r="D40" i="34"/>
  <c r="T39" i="34"/>
  <c r="S39" i="34"/>
  <c r="R39" i="34"/>
  <c r="Q39" i="34"/>
  <c r="P39" i="34"/>
  <c r="O39" i="34"/>
  <c r="N39" i="34"/>
  <c r="M39" i="34"/>
  <c r="L39" i="34"/>
  <c r="K39" i="34"/>
  <c r="J39" i="34"/>
  <c r="I39" i="34"/>
  <c r="H39" i="34"/>
  <c r="G39" i="34"/>
  <c r="F39" i="34"/>
  <c r="E39" i="34"/>
  <c r="D39" i="34"/>
  <c r="C39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C38" i="34"/>
  <c r="Z37" i="34"/>
  <c r="Y37" i="34"/>
  <c r="X37" i="34"/>
  <c r="W37" i="34"/>
  <c r="V37" i="34"/>
  <c r="U37" i="34"/>
  <c r="T37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C37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C36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C35" i="34"/>
  <c r="D34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C33" i="34"/>
  <c r="D32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C31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C25" i="34"/>
  <c r="T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C24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C23" i="34"/>
  <c r="M22" i="34"/>
  <c r="J22" i="34"/>
  <c r="G22" i="34"/>
  <c r="D22" i="34"/>
  <c r="N21" i="34"/>
  <c r="M21" i="34"/>
  <c r="L21" i="34"/>
  <c r="K21" i="34"/>
  <c r="J21" i="34"/>
  <c r="I21" i="34"/>
  <c r="H21" i="34"/>
  <c r="G21" i="34"/>
  <c r="F21" i="34"/>
  <c r="E21" i="34"/>
  <c r="D21" i="34"/>
  <c r="C21" i="34"/>
  <c r="V20" i="34"/>
  <c r="S20" i="34"/>
  <c r="P20" i="34"/>
  <c r="M20" i="34"/>
  <c r="J20" i="34"/>
  <c r="G20" i="34"/>
  <c r="D20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C19" i="34"/>
  <c r="E17" i="34"/>
  <c r="D17" i="34"/>
  <c r="C17" i="34"/>
  <c r="K16" i="34"/>
  <c r="J16" i="34"/>
  <c r="I16" i="34"/>
  <c r="H16" i="34"/>
  <c r="G16" i="34"/>
  <c r="F16" i="34"/>
  <c r="E16" i="34"/>
  <c r="D16" i="34"/>
  <c r="C16" i="34"/>
  <c r="D15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C14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C13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C12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D11" i="34"/>
  <c r="C11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C10" i="34"/>
  <c r="D9" i="34"/>
  <c r="W8" i="34"/>
  <c r="V8" i="34"/>
  <c r="U8" i="34"/>
  <c r="T8" i="34"/>
  <c r="S8" i="34"/>
  <c r="R8" i="34"/>
  <c r="Q8" i="34"/>
  <c r="P8" i="34"/>
  <c r="O8" i="34"/>
  <c r="N8" i="34"/>
  <c r="M8" i="34"/>
  <c r="L8" i="34"/>
  <c r="K8" i="34"/>
  <c r="J8" i="34"/>
  <c r="I8" i="34"/>
  <c r="H8" i="34"/>
  <c r="G8" i="34"/>
  <c r="F8" i="34"/>
  <c r="E8" i="34"/>
  <c r="D8" i="34"/>
  <c r="C8" i="34"/>
  <c r="D7" i="34"/>
  <c r="Z6" i="34"/>
  <c r="Y6" i="34"/>
  <c r="X6" i="34"/>
  <c r="W6" i="34"/>
  <c r="V6" i="34"/>
  <c r="U6" i="34"/>
  <c r="T6" i="34"/>
  <c r="S6" i="34"/>
  <c r="R6" i="34"/>
  <c r="Q6" i="34"/>
  <c r="P6" i="34"/>
  <c r="O6" i="34"/>
  <c r="N6" i="34"/>
  <c r="M6" i="34"/>
  <c r="L6" i="34"/>
  <c r="K6" i="34"/>
  <c r="J6" i="34"/>
  <c r="I6" i="34"/>
  <c r="H6" i="34"/>
  <c r="G6" i="34"/>
  <c r="F6" i="34"/>
  <c r="E6" i="34"/>
  <c r="D6" i="34"/>
  <c r="C6" i="34"/>
  <c r="K47" i="33"/>
  <c r="J47" i="33"/>
  <c r="I47" i="33"/>
  <c r="H47" i="33"/>
  <c r="G47" i="33"/>
  <c r="F47" i="33"/>
  <c r="E47" i="33"/>
  <c r="D47" i="33"/>
  <c r="C47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D46" i="33"/>
  <c r="C46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G44" i="33"/>
  <c r="D44" i="33"/>
  <c r="H43" i="33"/>
  <c r="G43" i="33"/>
  <c r="F43" i="33"/>
  <c r="E43" i="33"/>
  <c r="D43" i="33"/>
  <c r="C43" i="33"/>
  <c r="V42" i="33"/>
  <c r="S42" i="33"/>
  <c r="P42" i="33"/>
  <c r="M42" i="33"/>
  <c r="J42" i="33"/>
  <c r="G42" i="33"/>
  <c r="D42" i="33"/>
  <c r="W41" i="33"/>
  <c r="V41" i="33"/>
  <c r="U41" i="33"/>
  <c r="T41" i="33"/>
  <c r="S41" i="33"/>
  <c r="R41" i="33"/>
  <c r="Q41" i="33"/>
  <c r="P41" i="33"/>
  <c r="O41" i="33"/>
  <c r="N41" i="33"/>
  <c r="M41" i="33"/>
  <c r="L41" i="33"/>
  <c r="K41" i="33"/>
  <c r="J41" i="33"/>
  <c r="I41" i="33"/>
  <c r="H41" i="33"/>
  <c r="G41" i="33"/>
  <c r="F41" i="33"/>
  <c r="E41" i="33"/>
  <c r="D41" i="33"/>
  <c r="C41" i="33"/>
  <c r="H40" i="33"/>
  <c r="G40" i="33"/>
  <c r="F40" i="33"/>
  <c r="E40" i="33"/>
  <c r="D40" i="33"/>
  <c r="C40" i="33"/>
  <c r="K39" i="33"/>
  <c r="J39" i="33"/>
  <c r="I39" i="33"/>
  <c r="H39" i="33"/>
  <c r="G39" i="33"/>
  <c r="F39" i="33"/>
  <c r="E39" i="33"/>
  <c r="D39" i="33"/>
  <c r="C39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Z36" i="33"/>
  <c r="Y36" i="33"/>
  <c r="X36" i="33"/>
  <c r="W36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D34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3" i="33"/>
  <c r="C33" i="33"/>
  <c r="D32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1" i="33"/>
  <c r="C31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M22" i="33"/>
  <c r="J22" i="33"/>
  <c r="G22" i="33"/>
  <c r="D22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Y20" i="33"/>
  <c r="V20" i="33"/>
  <c r="S20" i="33"/>
  <c r="P20" i="33"/>
  <c r="M20" i="33"/>
  <c r="J20" i="33"/>
  <c r="G20" i="33"/>
  <c r="D20" i="33"/>
  <c r="Z19" i="33"/>
  <c r="Y19" i="33"/>
  <c r="X19" i="33"/>
  <c r="W19" i="33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E18" i="33"/>
  <c r="D18" i="33"/>
  <c r="C18" i="33"/>
  <c r="K17" i="33"/>
  <c r="J17" i="33"/>
  <c r="I17" i="33"/>
  <c r="H17" i="33"/>
  <c r="G17" i="33"/>
  <c r="F17" i="33"/>
  <c r="E17" i="33"/>
  <c r="D17" i="33"/>
  <c r="C17" i="33"/>
  <c r="H16" i="33"/>
  <c r="G16" i="33"/>
  <c r="F16" i="33"/>
  <c r="E16" i="33"/>
  <c r="D16" i="33"/>
  <c r="C16" i="33"/>
  <c r="D15" i="33"/>
  <c r="K14" i="33"/>
  <c r="J14" i="33"/>
  <c r="I14" i="33"/>
  <c r="H14" i="33"/>
  <c r="G14" i="33"/>
  <c r="F14" i="33"/>
  <c r="E14" i="33"/>
  <c r="D14" i="33"/>
  <c r="C14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D9" i="33"/>
  <c r="Z8" i="33"/>
  <c r="Y8" i="33"/>
  <c r="X8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8" i="33"/>
  <c r="D7" i="33"/>
  <c r="W6" i="33"/>
  <c r="V6" i="33"/>
  <c r="U6" i="33"/>
  <c r="T6" i="33"/>
  <c r="S6" i="33"/>
  <c r="R6" i="33"/>
  <c r="Q6" i="33"/>
  <c r="P6" i="33"/>
  <c r="O6" i="33"/>
  <c r="N6" i="33"/>
  <c r="M6" i="33"/>
  <c r="L6" i="33"/>
  <c r="K6" i="33"/>
  <c r="J6" i="33"/>
  <c r="I6" i="33"/>
  <c r="H6" i="33"/>
  <c r="G6" i="33"/>
  <c r="F6" i="33"/>
  <c r="E6" i="33"/>
  <c r="D6" i="33"/>
  <c r="C6" i="33"/>
  <c r="Z31" i="32" l="1"/>
  <c r="Y31" i="32"/>
  <c r="X31" i="32"/>
  <c r="W31" i="32"/>
  <c r="V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C31" i="32"/>
  <c r="Y30" i="32"/>
  <c r="V30" i="32"/>
  <c r="S30" i="32"/>
  <c r="P30" i="32"/>
  <c r="M30" i="32"/>
  <c r="J30" i="32"/>
  <c r="G30" i="32"/>
  <c r="D30" i="32"/>
  <c r="Z29" i="32"/>
  <c r="Y29" i="32"/>
  <c r="X29" i="32"/>
  <c r="W29" i="32"/>
  <c r="V29" i="32"/>
  <c r="U29" i="32"/>
  <c r="T29" i="32"/>
  <c r="S29" i="32"/>
  <c r="R29" i="32"/>
  <c r="Q29" i="32"/>
  <c r="P29" i="32"/>
  <c r="O29" i="32"/>
  <c r="N29" i="32"/>
  <c r="M29" i="32"/>
  <c r="L29" i="32"/>
  <c r="K29" i="32"/>
  <c r="J29" i="32"/>
  <c r="I29" i="32"/>
  <c r="H29" i="32"/>
  <c r="G29" i="32"/>
  <c r="F29" i="32"/>
  <c r="E29" i="32"/>
  <c r="D29" i="32"/>
  <c r="C29" i="32"/>
  <c r="Z27" i="32"/>
  <c r="Y27" i="32"/>
  <c r="X27" i="32"/>
  <c r="W27" i="32"/>
  <c r="V27" i="32"/>
  <c r="U27" i="32"/>
  <c r="T27" i="32"/>
  <c r="S27" i="32"/>
  <c r="R27" i="32"/>
  <c r="Q27" i="32"/>
  <c r="P27" i="32"/>
  <c r="O27" i="32"/>
  <c r="N27" i="32"/>
  <c r="M27" i="32"/>
  <c r="L27" i="32"/>
  <c r="K27" i="32"/>
  <c r="J27" i="32"/>
  <c r="I27" i="32"/>
  <c r="H27" i="32"/>
  <c r="G27" i="32"/>
  <c r="F27" i="32"/>
  <c r="E27" i="32"/>
  <c r="D27" i="32"/>
  <c r="C27" i="32"/>
  <c r="Z26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H26" i="32"/>
  <c r="G26" i="32"/>
  <c r="F26" i="32"/>
  <c r="E26" i="32"/>
  <c r="D26" i="32"/>
  <c r="C26" i="32"/>
  <c r="D25" i="32"/>
  <c r="Z24" i="32"/>
  <c r="Y24" i="32"/>
  <c r="X24" i="32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J24" i="32"/>
  <c r="I24" i="32"/>
  <c r="H24" i="32"/>
  <c r="G24" i="32"/>
  <c r="F24" i="32"/>
  <c r="E24" i="32"/>
  <c r="D24" i="32"/>
  <c r="C24" i="32"/>
  <c r="D23" i="32"/>
  <c r="Z22" i="32"/>
  <c r="Y22" i="32"/>
  <c r="X22" i="32"/>
  <c r="W22" i="32"/>
  <c r="V22" i="32"/>
  <c r="U22" i="32"/>
  <c r="T22" i="32"/>
  <c r="S22" i="32"/>
  <c r="R22" i="32"/>
  <c r="Q22" i="32"/>
  <c r="P22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Y15" i="32"/>
  <c r="V15" i="32"/>
  <c r="S15" i="32"/>
  <c r="P15" i="32"/>
  <c r="M15" i="32"/>
  <c r="J15" i="32"/>
  <c r="G15" i="32"/>
  <c r="D15" i="32"/>
  <c r="Z14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Z12" i="32"/>
  <c r="Y12" i="32"/>
  <c r="X12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Z11" i="32"/>
  <c r="Y11" i="32"/>
  <c r="X11" i="32"/>
  <c r="W11" i="32"/>
  <c r="V11" i="32"/>
  <c r="U11" i="32"/>
  <c r="T11" i="32"/>
  <c r="S11" i="32"/>
  <c r="R11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D10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Z7" i="32"/>
  <c r="Y7" i="32"/>
  <c r="X7" i="32"/>
  <c r="W7" i="32"/>
  <c r="V7" i="32"/>
  <c r="U7" i="32"/>
  <c r="T7" i="32"/>
  <c r="S7" i="32"/>
  <c r="R7" i="32"/>
  <c r="Q7" i="32"/>
  <c r="P7" i="32"/>
  <c r="O7" i="32"/>
  <c r="N7" i="32"/>
  <c r="M7" i="32"/>
  <c r="L7" i="32"/>
  <c r="K7" i="32"/>
  <c r="J7" i="32"/>
  <c r="I7" i="32"/>
  <c r="H7" i="32"/>
  <c r="G7" i="32"/>
  <c r="F7" i="32"/>
  <c r="E7" i="32"/>
  <c r="D7" i="32"/>
  <c r="C7" i="32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C30" i="31"/>
  <c r="Y29" i="31"/>
  <c r="V29" i="31"/>
  <c r="S29" i="31"/>
  <c r="P29" i="31"/>
  <c r="M29" i="31"/>
  <c r="J29" i="31"/>
  <c r="G29" i="31"/>
  <c r="D29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C28" i="31"/>
  <c r="Z27" i="31"/>
  <c r="Y27" i="31"/>
  <c r="X27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C26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D24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D22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Y14" i="31"/>
  <c r="V14" i="31"/>
  <c r="S14" i="31"/>
  <c r="P14" i="31"/>
  <c r="M14" i="31"/>
  <c r="J14" i="31"/>
  <c r="G14" i="31"/>
  <c r="D14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Z12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D10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D8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D15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D8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S13" i="28"/>
  <c r="I13" i="28"/>
  <c r="G13" i="28"/>
  <c r="E13" i="28"/>
  <c r="C13" i="28"/>
  <c r="D13" i="28"/>
  <c r="F13" i="28"/>
  <c r="H13" i="28"/>
  <c r="J13" i="28"/>
  <c r="K13" i="28"/>
  <c r="L13" i="28"/>
  <c r="M13" i="28"/>
  <c r="N13" i="28"/>
  <c r="O13" i="28"/>
  <c r="P13" i="28"/>
  <c r="Q13" i="28"/>
  <c r="R13" i="28"/>
  <c r="T13" i="28"/>
  <c r="E44" i="28" l="1"/>
  <c r="D44" i="28"/>
  <c r="C44" i="28"/>
  <c r="K43" i="27" l="1"/>
  <c r="J43" i="27"/>
  <c r="I43" i="27"/>
  <c r="H43" i="27"/>
  <c r="G43" i="27"/>
  <c r="F43" i="27"/>
  <c r="E43" i="27"/>
  <c r="D43" i="27"/>
  <c r="C43" i="27"/>
  <c r="E46" i="26"/>
  <c r="D46" i="26"/>
  <c r="C46" i="26"/>
  <c r="E25" i="28" l="1"/>
  <c r="D25" i="28"/>
  <c r="C25" i="28"/>
  <c r="E23" i="28"/>
  <c r="D23" i="28"/>
  <c r="C23" i="28"/>
  <c r="G22" i="28"/>
  <c r="H21" i="28"/>
  <c r="G21" i="28"/>
  <c r="F21" i="28"/>
  <c r="E21" i="28"/>
  <c r="D22" i="28"/>
  <c r="D21" i="28"/>
  <c r="C21" i="28"/>
  <c r="G19" i="28"/>
  <c r="H18" i="28"/>
  <c r="G18" i="28"/>
  <c r="F18" i="28"/>
  <c r="E18" i="28"/>
  <c r="D19" i="28"/>
  <c r="D18" i="28"/>
  <c r="C18" i="28"/>
  <c r="E50" i="26" l="1"/>
  <c r="D50" i="26"/>
  <c r="C50" i="26"/>
  <c r="K18" i="27" l="1"/>
  <c r="J18" i="27"/>
  <c r="I18" i="27"/>
  <c r="H18" i="27"/>
  <c r="G18" i="27"/>
  <c r="F18" i="27"/>
  <c r="E18" i="27"/>
  <c r="D18" i="27"/>
  <c r="C18" i="27"/>
  <c r="N19" i="26"/>
  <c r="M19" i="26"/>
  <c r="L19" i="26"/>
  <c r="K19" i="26"/>
  <c r="J19" i="26"/>
  <c r="I19" i="26"/>
  <c r="G19" i="26"/>
  <c r="F19" i="26"/>
  <c r="E19" i="26"/>
  <c r="D19" i="26"/>
  <c r="C19" i="26"/>
  <c r="T18" i="26"/>
  <c r="S18" i="26"/>
  <c r="R18" i="26"/>
  <c r="Q18" i="26"/>
  <c r="P18" i="26"/>
  <c r="O18" i="26"/>
  <c r="N18" i="26"/>
  <c r="M18" i="26"/>
  <c r="L18" i="26"/>
  <c r="K18" i="26"/>
  <c r="J18" i="26"/>
  <c r="I18" i="26"/>
  <c r="H18" i="26"/>
  <c r="G18" i="26"/>
  <c r="F18" i="26"/>
  <c r="E18" i="26"/>
  <c r="D18" i="26"/>
  <c r="C18" i="26"/>
  <c r="E48" i="26" l="1"/>
  <c r="D48" i="26"/>
  <c r="C48" i="26"/>
  <c r="K43" i="26"/>
  <c r="J44" i="26"/>
  <c r="J43" i="26"/>
  <c r="I43" i="26"/>
  <c r="H43" i="26"/>
  <c r="G44" i="26"/>
  <c r="G43" i="26"/>
  <c r="F43" i="26"/>
  <c r="E43" i="26"/>
  <c r="D44" i="26"/>
  <c r="D43" i="26"/>
  <c r="C43" i="26"/>
  <c r="E46" i="28"/>
  <c r="D46" i="28"/>
  <c r="C46" i="28"/>
  <c r="E40" i="28" l="1"/>
  <c r="D40" i="28"/>
  <c r="C40" i="28"/>
  <c r="Q13" i="27" l="1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H42" i="26"/>
  <c r="G42" i="26"/>
  <c r="F42" i="26"/>
  <c r="E42" i="26"/>
  <c r="D42" i="26"/>
  <c r="C42" i="26"/>
  <c r="E16" i="27"/>
  <c r="D16" i="27"/>
  <c r="C16" i="27"/>
  <c r="K17" i="28"/>
  <c r="J17" i="28"/>
  <c r="I17" i="28"/>
  <c r="H17" i="28"/>
  <c r="G17" i="28"/>
  <c r="F17" i="28"/>
  <c r="E17" i="28"/>
  <c r="D17" i="28"/>
  <c r="C17" i="28"/>
  <c r="Z12" i="26" l="1"/>
  <c r="Y12" i="26"/>
  <c r="X12" i="26"/>
  <c r="W12" i="26"/>
  <c r="V12" i="26"/>
  <c r="U12" i="26"/>
  <c r="T12" i="26"/>
  <c r="S12" i="26"/>
  <c r="R12" i="26"/>
  <c r="Q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K38" i="27" l="1"/>
  <c r="J38" i="27"/>
  <c r="I38" i="27"/>
  <c r="H38" i="27"/>
  <c r="G38" i="27"/>
  <c r="F38" i="27"/>
  <c r="E38" i="27"/>
  <c r="D38" i="27"/>
  <c r="C38" i="27"/>
  <c r="N38" i="26"/>
  <c r="M38" i="26"/>
  <c r="L38" i="26"/>
  <c r="K38" i="26"/>
  <c r="J38" i="26"/>
  <c r="I38" i="26"/>
  <c r="H38" i="26"/>
  <c r="G38" i="26"/>
  <c r="F38" i="26"/>
  <c r="E38" i="26"/>
  <c r="D38" i="26"/>
  <c r="C38" i="26"/>
  <c r="Q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E44" i="27" l="1"/>
  <c r="D44" i="27"/>
  <c r="C44" i="27"/>
  <c r="E23" i="27" l="1"/>
  <c r="D24" i="27"/>
  <c r="D23" i="27"/>
  <c r="C23" i="27"/>
  <c r="E26" i="27" l="1"/>
  <c r="D26" i="27"/>
  <c r="C26" i="27"/>
  <c r="Q21" i="27"/>
  <c r="P22" i="27"/>
  <c r="P21" i="27"/>
  <c r="O21" i="27"/>
  <c r="N21" i="27"/>
  <c r="M22" i="27"/>
  <c r="M21" i="27"/>
  <c r="L21" i="27"/>
  <c r="K21" i="27"/>
  <c r="J22" i="27"/>
  <c r="J21" i="27"/>
  <c r="I21" i="27"/>
  <c r="H21" i="27"/>
  <c r="G22" i="27"/>
  <c r="G21" i="27"/>
  <c r="F21" i="27"/>
  <c r="D22" i="27"/>
  <c r="E21" i="27"/>
  <c r="D21" i="27"/>
  <c r="C21" i="27"/>
  <c r="E19" i="27"/>
  <c r="D19" i="27"/>
  <c r="C19" i="27"/>
  <c r="K27" i="26" l="1"/>
  <c r="J27" i="26"/>
  <c r="I27" i="26"/>
  <c r="H27" i="26"/>
  <c r="G27" i="26"/>
  <c r="F27" i="26"/>
  <c r="E27" i="26"/>
  <c r="D27" i="26"/>
  <c r="C27" i="26"/>
  <c r="T22" i="26" l="1"/>
  <c r="S23" i="26"/>
  <c r="S22" i="26"/>
  <c r="R22" i="26"/>
  <c r="Q22" i="26"/>
  <c r="P23" i="26"/>
  <c r="P22" i="26"/>
  <c r="O22" i="26"/>
  <c r="N22" i="26"/>
  <c r="M23" i="26"/>
  <c r="M22" i="26"/>
  <c r="M20" i="26"/>
  <c r="L22" i="26"/>
  <c r="K22" i="26"/>
  <c r="J23" i="26"/>
  <c r="J22" i="26"/>
  <c r="I22" i="26"/>
  <c r="H22" i="26"/>
  <c r="G23" i="26"/>
  <c r="G22" i="26"/>
  <c r="F22" i="26"/>
  <c r="E22" i="26"/>
  <c r="D23" i="26"/>
  <c r="D22" i="26"/>
  <c r="C22" i="26"/>
  <c r="F42" i="28"/>
  <c r="H42" i="28"/>
  <c r="J42" i="28"/>
  <c r="K39" i="26"/>
  <c r="J39" i="26"/>
  <c r="I39" i="26"/>
  <c r="H39" i="26"/>
  <c r="G39" i="26"/>
  <c r="F39" i="26"/>
  <c r="E39" i="26"/>
  <c r="D39" i="26"/>
  <c r="C39" i="26"/>
  <c r="K42" i="28"/>
  <c r="I42" i="28"/>
  <c r="G42" i="28"/>
  <c r="E42" i="28"/>
  <c r="D43" i="28"/>
  <c r="D42" i="28"/>
  <c r="C42" i="28"/>
  <c r="K14" i="26"/>
  <c r="J14" i="26"/>
  <c r="I14" i="26"/>
  <c r="H14" i="26"/>
  <c r="G14" i="26"/>
  <c r="F14" i="26"/>
  <c r="E14" i="26"/>
  <c r="D14" i="26"/>
  <c r="C14" i="26"/>
  <c r="Z10" i="26" l="1"/>
  <c r="W10" i="26"/>
  <c r="V10" i="26"/>
  <c r="U10" i="26"/>
  <c r="T10" i="26"/>
  <c r="S10" i="26"/>
  <c r="Q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X10" i="26" l="1"/>
  <c r="Y10" i="26"/>
  <c r="R10" i="26"/>
  <c r="N35" i="26"/>
  <c r="D36" i="26" l="1"/>
  <c r="D36" i="28"/>
  <c r="N35" i="27"/>
  <c r="K35" i="27"/>
  <c r="H35" i="27"/>
  <c r="D36" i="27"/>
  <c r="E35" i="27"/>
  <c r="K8" i="28" l="1"/>
  <c r="H8" i="28"/>
  <c r="D9" i="28"/>
  <c r="E8" i="28"/>
  <c r="W8" i="27" l="1"/>
  <c r="T8" i="27"/>
  <c r="Q8" i="27"/>
  <c r="N8" i="27"/>
  <c r="K8" i="27"/>
  <c r="H8" i="27"/>
  <c r="E8" i="27"/>
  <c r="D9" i="27"/>
  <c r="H14" i="27" l="1"/>
  <c r="G14" i="27"/>
  <c r="F14" i="27"/>
  <c r="E14" i="27"/>
  <c r="D14" i="27"/>
  <c r="C14" i="27"/>
  <c r="W12" i="27" l="1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E38" i="28"/>
  <c r="D38" i="28"/>
  <c r="C38" i="28"/>
  <c r="T39" i="27" l="1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C39" i="27"/>
  <c r="C24" i="26" l="1"/>
  <c r="D24" i="26"/>
  <c r="E24" i="26"/>
  <c r="F24" i="26"/>
  <c r="G24" i="26"/>
  <c r="H24" i="26"/>
  <c r="I24" i="26"/>
  <c r="J24" i="26"/>
  <c r="K24" i="26"/>
  <c r="Z13" i="26" l="1"/>
  <c r="Y13" i="26"/>
  <c r="X13" i="26"/>
  <c r="W13" i="26"/>
  <c r="V13" i="26"/>
  <c r="U13" i="26"/>
  <c r="T13" i="26"/>
  <c r="S13" i="26"/>
  <c r="R13" i="26"/>
  <c r="Q13" i="26"/>
  <c r="P13" i="26"/>
  <c r="O13" i="26"/>
  <c r="N13" i="26"/>
  <c r="M13" i="26"/>
  <c r="L13" i="26"/>
  <c r="K13" i="26"/>
  <c r="J13" i="26"/>
  <c r="I13" i="26"/>
  <c r="H13" i="26"/>
  <c r="G13" i="26"/>
  <c r="F13" i="26"/>
  <c r="E13" i="26"/>
  <c r="D13" i="26"/>
  <c r="C13" i="26"/>
  <c r="K37" i="27"/>
  <c r="J37" i="27"/>
  <c r="I37" i="27"/>
  <c r="H37" i="27"/>
  <c r="G37" i="27"/>
  <c r="F37" i="27"/>
  <c r="E37" i="27"/>
  <c r="D37" i="27"/>
  <c r="C37" i="27"/>
  <c r="D33" i="28" l="1"/>
  <c r="D32" i="28"/>
  <c r="C32" i="28"/>
  <c r="E32" i="28"/>
  <c r="Y33" i="27"/>
  <c r="U33" i="27"/>
  <c r="P33" i="27"/>
  <c r="L33" i="27"/>
  <c r="J33" i="27"/>
  <c r="F33" i="27"/>
  <c r="D34" i="27"/>
  <c r="D34" i="26"/>
  <c r="M33" i="27"/>
  <c r="N33" i="27"/>
  <c r="O33" i="27"/>
  <c r="Q33" i="27"/>
  <c r="R33" i="27"/>
  <c r="S33" i="27"/>
  <c r="T33" i="27"/>
  <c r="V33" i="27"/>
  <c r="W33" i="27"/>
  <c r="X33" i="27"/>
  <c r="Z33" i="27"/>
  <c r="C33" i="27"/>
  <c r="D33" i="27"/>
  <c r="E33" i="27"/>
  <c r="G33" i="27"/>
  <c r="H33" i="27"/>
  <c r="I33" i="27"/>
  <c r="K33" i="27"/>
  <c r="T33" i="26"/>
  <c r="M33" i="26"/>
  <c r="G33" i="26"/>
  <c r="E33" i="26"/>
  <c r="C33" i="26"/>
  <c r="L33" i="26"/>
  <c r="N33" i="26"/>
  <c r="O33" i="26"/>
  <c r="P33" i="26"/>
  <c r="Q33" i="26"/>
  <c r="R33" i="26"/>
  <c r="S33" i="26"/>
  <c r="D33" i="26"/>
  <c r="F33" i="26"/>
  <c r="H33" i="26"/>
  <c r="I33" i="26"/>
  <c r="J33" i="26"/>
  <c r="K33" i="26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Z12" i="28"/>
  <c r="Y12" i="28"/>
  <c r="X12" i="28"/>
  <c r="W12" i="28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H16" i="28"/>
  <c r="G16" i="28"/>
  <c r="F16" i="28"/>
  <c r="E16" i="28"/>
  <c r="D16" i="28"/>
  <c r="C16" i="28"/>
  <c r="K10" i="28" l="1"/>
  <c r="J10" i="28"/>
  <c r="I10" i="28"/>
  <c r="H10" i="28"/>
  <c r="G10" i="28"/>
  <c r="F10" i="28"/>
  <c r="E10" i="28"/>
  <c r="D10" i="28"/>
  <c r="C10" i="28"/>
  <c r="T6" i="28" l="1"/>
  <c r="Q6" i="28"/>
  <c r="N6" i="28"/>
  <c r="K6" i="28"/>
  <c r="H6" i="28"/>
  <c r="E6" i="28"/>
  <c r="D7" i="28"/>
  <c r="I6" i="28" l="1"/>
  <c r="M6" i="28"/>
  <c r="R6" i="28"/>
  <c r="P6" i="28" l="1"/>
  <c r="J6" i="28"/>
  <c r="O6" i="28"/>
  <c r="S6" i="28"/>
  <c r="C6" i="28"/>
  <c r="D6" i="28"/>
  <c r="L6" i="28"/>
  <c r="F6" i="28"/>
  <c r="G6" i="28"/>
  <c r="Z6" i="27"/>
  <c r="W6" i="27"/>
  <c r="T6" i="27"/>
  <c r="Q6" i="27"/>
  <c r="N6" i="27"/>
  <c r="K6" i="27"/>
  <c r="H6" i="27"/>
  <c r="E6" i="27"/>
  <c r="D7" i="27"/>
  <c r="D6" i="27" l="1"/>
  <c r="I6" i="27"/>
  <c r="J6" i="27"/>
  <c r="R6" i="27"/>
  <c r="S6" i="27"/>
  <c r="O6" i="27"/>
  <c r="P6" i="27"/>
  <c r="L6" i="27"/>
  <c r="M6" i="27"/>
  <c r="U6" i="27"/>
  <c r="V6" i="27"/>
  <c r="X6" i="27"/>
  <c r="Y6" i="27"/>
  <c r="C6" i="27"/>
  <c r="F6" i="27"/>
  <c r="G6" i="27"/>
  <c r="Z6" i="26"/>
  <c r="W6" i="26"/>
  <c r="T6" i="26"/>
  <c r="Q6" i="26"/>
  <c r="N6" i="26"/>
  <c r="K6" i="26"/>
  <c r="H6" i="26"/>
  <c r="E6" i="26"/>
  <c r="D7" i="26"/>
  <c r="I6" i="26"/>
  <c r="M6" i="26"/>
  <c r="R6" i="26"/>
  <c r="U6" i="26" l="1"/>
  <c r="P6" i="26"/>
  <c r="J6" i="26"/>
  <c r="O6" i="26"/>
  <c r="S6" i="26"/>
  <c r="C6" i="26"/>
  <c r="D6" i="26"/>
  <c r="L6" i="26"/>
  <c r="F6" i="26"/>
  <c r="X6" i="26"/>
  <c r="V6" i="26"/>
  <c r="Y6" i="26"/>
  <c r="G6" i="26"/>
  <c r="K37" i="28"/>
  <c r="J37" i="28"/>
  <c r="I37" i="28"/>
  <c r="H37" i="28"/>
  <c r="G37" i="28"/>
  <c r="F37" i="28"/>
  <c r="E37" i="28"/>
  <c r="D37" i="28"/>
  <c r="C37" i="28"/>
  <c r="H41" i="27" l="1"/>
  <c r="G41" i="27"/>
  <c r="F41" i="27"/>
  <c r="E41" i="27"/>
  <c r="D41" i="27"/>
  <c r="C41" i="27"/>
  <c r="H14" i="28" l="1"/>
  <c r="G14" i="28"/>
  <c r="F14" i="28"/>
  <c r="E14" i="28"/>
  <c r="D14" i="28"/>
  <c r="C14" i="28"/>
  <c r="H25" i="26" l="1"/>
  <c r="G25" i="26"/>
  <c r="F25" i="26"/>
  <c r="E25" i="26"/>
  <c r="D25" i="26"/>
  <c r="C25" i="26"/>
  <c r="Z20" i="26" l="1"/>
  <c r="Y21" i="26"/>
  <c r="Y20" i="26"/>
  <c r="X20" i="26"/>
  <c r="W20" i="26"/>
  <c r="V21" i="26"/>
  <c r="V20" i="26"/>
  <c r="U20" i="26"/>
  <c r="T20" i="26"/>
  <c r="S21" i="26"/>
  <c r="S20" i="26"/>
  <c r="R20" i="26"/>
  <c r="Q20" i="26"/>
  <c r="P21" i="26"/>
  <c r="P20" i="26"/>
  <c r="O20" i="26"/>
  <c r="N20" i="26"/>
  <c r="M21" i="26"/>
  <c r="L20" i="26"/>
  <c r="K20" i="26"/>
  <c r="J21" i="26"/>
  <c r="J20" i="26"/>
  <c r="I20" i="26"/>
  <c r="H20" i="26"/>
  <c r="G21" i="26"/>
  <c r="G20" i="26"/>
  <c r="F20" i="26"/>
  <c r="E20" i="26"/>
  <c r="D21" i="26"/>
  <c r="D20" i="26"/>
  <c r="C20" i="26"/>
  <c r="D9" i="26" l="1"/>
  <c r="N11" i="27" l="1"/>
  <c r="M11" i="27"/>
  <c r="L11" i="27"/>
  <c r="K11" i="27"/>
  <c r="J11" i="27"/>
  <c r="I11" i="27"/>
  <c r="H11" i="27"/>
  <c r="G11" i="27"/>
  <c r="F11" i="27"/>
  <c r="E11" i="27"/>
  <c r="D11" i="27"/>
  <c r="C11" i="27"/>
  <c r="Z11" i="26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T37" i="26" l="1"/>
  <c r="S37" i="26"/>
  <c r="R37" i="26"/>
  <c r="Q37" i="26"/>
  <c r="P37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H15" i="26"/>
  <c r="G15" i="26"/>
  <c r="F15" i="26"/>
  <c r="D16" i="26"/>
  <c r="E15" i="26"/>
  <c r="D15" i="26"/>
  <c r="C15" i="26"/>
  <c r="D41" i="26"/>
  <c r="H40" i="26"/>
  <c r="G40" i="26"/>
  <c r="F40" i="26"/>
  <c r="E40" i="26"/>
  <c r="D40" i="26"/>
  <c r="C40" i="26"/>
  <c r="T8" i="26"/>
  <c r="Q8" i="26"/>
  <c r="N8" i="26"/>
  <c r="K8" i="26"/>
  <c r="H8" i="26"/>
  <c r="E8" i="26"/>
  <c r="R8" i="26" l="1"/>
  <c r="G8" i="26"/>
  <c r="M8" i="26"/>
  <c r="I8" i="26"/>
  <c r="P8" i="26"/>
  <c r="O8" i="26"/>
  <c r="S8" i="26"/>
  <c r="C8" i="26"/>
  <c r="D8" i="26"/>
  <c r="L8" i="26"/>
  <c r="F8" i="26"/>
  <c r="J8" i="26" l="1"/>
  <c r="J35" i="26" l="1"/>
  <c r="I35" i="26"/>
  <c r="K35" i="26"/>
  <c r="E35" i="26"/>
  <c r="F35" i="26"/>
  <c r="G35" i="26"/>
  <c r="H35" i="26"/>
  <c r="L35" i="26"/>
  <c r="D35" i="26"/>
  <c r="C35" i="28"/>
  <c r="D35" i="28"/>
  <c r="E35" i="28"/>
  <c r="F35" i="28"/>
  <c r="G35" i="28"/>
  <c r="H35" i="28"/>
  <c r="I35" i="28"/>
  <c r="J35" i="28"/>
  <c r="K35" i="28"/>
  <c r="C35" i="26" l="1"/>
  <c r="M35" i="26"/>
  <c r="I35" i="27"/>
  <c r="M35" i="27"/>
  <c r="J35" i="27" l="1"/>
  <c r="C35" i="27"/>
  <c r="D35" i="27"/>
  <c r="L35" i="27"/>
  <c r="F35" i="27"/>
  <c r="G35" i="27"/>
  <c r="I8" i="28" l="1"/>
  <c r="J8" i="28" l="1"/>
  <c r="C8" i="28"/>
  <c r="D8" i="28"/>
  <c r="F8" i="28"/>
  <c r="G8" i="28"/>
  <c r="I8" i="27" l="1"/>
  <c r="M8" i="27"/>
  <c r="R8" i="27"/>
  <c r="U8" i="27"/>
  <c r="P8" i="27" l="1"/>
  <c r="J8" i="27"/>
  <c r="O8" i="27"/>
  <c r="S8" i="27"/>
  <c r="C8" i="27"/>
  <c r="D8" i="27"/>
  <c r="L8" i="27"/>
  <c r="F8" i="27"/>
  <c r="V8" i="27"/>
  <c r="G8" i="27"/>
  <c r="C40" i="27" l="1"/>
  <c r="D40" i="27"/>
  <c r="E40" i="27"/>
  <c r="F40" i="27"/>
  <c r="G40" i="27"/>
  <c r="H40" i="27"/>
  <c r="I40" i="27"/>
  <c r="J40" i="27"/>
  <c r="K40" i="27"/>
</calcChain>
</file>

<file path=xl/sharedStrings.xml><?xml version="1.0" encoding="utf-8"?>
<sst xmlns="http://schemas.openxmlformats.org/spreadsheetml/2006/main" count="1192" uniqueCount="87">
  <si>
    <t>1위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</si>
  <si>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</si>
  <si>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</si>
  <si>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</si>
  <si>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</si>
  <si>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</si>
  <si>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성명</t>
    <phoneticPr fontId="2" type="noConversion"/>
  </si>
  <si>
    <t>기록</t>
    <phoneticPr fontId="2" type="noConversion"/>
  </si>
  <si>
    <t>순위</t>
    <phoneticPr fontId="2" type="noConversion"/>
  </si>
  <si>
    <t>8위</t>
    <phoneticPr fontId="2" type="noConversion"/>
  </si>
  <si>
    <t>소속</t>
    <phoneticPr fontId="2" type="noConversion"/>
  </si>
  <si>
    <t>2위</t>
    <phoneticPr fontId="2" type="noConversion"/>
  </si>
  <si>
    <t>종목</t>
    <phoneticPr fontId="2" type="noConversion"/>
  </si>
  <si>
    <t>100m</t>
    <phoneticPr fontId="2" type="noConversion"/>
  </si>
  <si>
    <t>풍향풍속</t>
    <phoneticPr fontId="2" type="noConversion"/>
  </si>
  <si>
    <t>100mH</t>
    <phoneticPr fontId="2" type="noConversion"/>
  </si>
  <si>
    <t>세단뛰기</t>
    <phoneticPr fontId="2" type="noConversion"/>
  </si>
  <si>
    <t>멀리뛰기</t>
    <phoneticPr fontId="2" type="noConversion"/>
  </si>
  <si>
    <t>200m</t>
    <phoneticPr fontId="2" type="noConversion"/>
  </si>
  <si>
    <t>800m</t>
    <phoneticPr fontId="2" type="noConversion"/>
  </si>
  <si>
    <t>1500m</t>
    <phoneticPr fontId="2" type="noConversion"/>
  </si>
  <si>
    <t xml:space="preserve">  심판장 :                            (인)</t>
    <phoneticPr fontId="2" type="noConversion"/>
  </si>
  <si>
    <t>포환던지기</t>
    <phoneticPr fontId="2" type="noConversion"/>
  </si>
  <si>
    <t>높이뛰기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</si>
  <si>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</si>
  <si>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400m</t>
    <phoneticPr fontId="2" type="noConversion"/>
  </si>
  <si>
    <t>창던지기</t>
    <phoneticPr fontId="2" type="noConversion"/>
  </si>
  <si>
    <t>110mH</t>
    <phoneticPr fontId="2" type="noConversion"/>
  </si>
  <si>
    <t>장대높이뛰기</t>
    <phoneticPr fontId="2" type="noConversion"/>
  </si>
  <si>
    <t>원반던지기</t>
    <phoneticPr fontId="2" type="noConversion"/>
  </si>
  <si>
    <t>5000m</t>
    <phoneticPr fontId="2" type="noConversion"/>
  </si>
  <si>
    <t>해머던지기</t>
    <phoneticPr fontId="2" type="noConversion"/>
  </si>
  <si>
    <t>제3회 전국 초.중.고등학교 학년별육상경기대회</t>
    <phoneticPr fontId="2" type="noConversion"/>
  </si>
  <si>
    <t>(보은  2022년 9월15일 ∼ 9월19일 )</t>
    <phoneticPr fontId="2" type="noConversion"/>
  </si>
  <si>
    <t>남고1학년부</t>
    <phoneticPr fontId="2" type="noConversion"/>
  </si>
  <si>
    <t>3000mSC</t>
    <phoneticPr fontId="2" type="noConversion"/>
  </si>
  <si>
    <t>400mH</t>
    <phoneticPr fontId="2" type="noConversion"/>
  </si>
  <si>
    <t>여고1학년부</t>
    <phoneticPr fontId="2" type="noConversion"/>
  </si>
  <si>
    <t>남고2학년부</t>
    <phoneticPr fontId="2" type="noConversion"/>
  </si>
  <si>
    <t>여고2학년부</t>
    <phoneticPr fontId="2" type="noConversion"/>
  </si>
  <si>
    <t>5000mW</t>
    <phoneticPr fontId="2" type="noConversion"/>
  </si>
  <si>
    <t>남고3학년부</t>
    <phoneticPr fontId="2" type="noConversion"/>
  </si>
  <si>
    <t>여고3학년부</t>
    <phoneticPr fontId="2" type="noConversion"/>
  </si>
  <si>
    <t>포환던지기</t>
    <phoneticPr fontId="2" type="noConversion"/>
  </si>
  <si>
    <t>남자중학교부</t>
    <phoneticPr fontId="2" type="noConversion"/>
  </si>
  <si>
    <t>4x100mR</t>
    <phoneticPr fontId="2" type="noConversion"/>
  </si>
  <si>
    <t>4x400mR</t>
    <phoneticPr fontId="2" type="noConversion"/>
  </si>
  <si>
    <t>여자중학교부</t>
    <phoneticPr fontId="2" type="noConversion"/>
  </si>
  <si>
    <t>남자초등학교부</t>
    <phoneticPr fontId="2" type="noConversion"/>
  </si>
  <si>
    <t>여자초등학교부</t>
    <phoneticPr fontId="2" type="noConversion"/>
  </si>
  <si>
    <t>5종경기</t>
    <phoneticPr fontId="2" type="noConversion"/>
  </si>
  <si>
    <t>남자고등학교부</t>
    <phoneticPr fontId="2" type="noConversion"/>
  </si>
  <si>
    <t>여자고등학교부</t>
    <phoneticPr fontId="2" type="noConversion"/>
  </si>
  <si>
    <t>7종경기</t>
    <phoneticPr fontId="2" type="noConversion"/>
  </si>
  <si>
    <t>기록경기</t>
    <phoneticPr fontId="2" type="noConversion"/>
  </si>
  <si>
    <t>참고기록</t>
    <phoneticPr fontId="2" type="noConversion"/>
  </si>
  <si>
    <t>남초4학년부</t>
    <phoneticPr fontId="2" type="noConversion"/>
  </si>
  <si>
    <t>80m</t>
    <phoneticPr fontId="2" type="noConversion"/>
  </si>
  <si>
    <t>여초4학년부</t>
    <phoneticPr fontId="2" type="noConversion"/>
  </si>
  <si>
    <t>남초5학년부</t>
    <phoneticPr fontId="2" type="noConversion"/>
  </si>
  <si>
    <t>여초5학년부</t>
    <phoneticPr fontId="2" type="noConversion"/>
  </si>
  <si>
    <t>남초6학년부</t>
    <phoneticPr fontId="2" type="noConversion"/>
  </si>
  <si>
    <t>공동6위</t>
    <phoneticPr fontId="2" type="noConversion"/>
  </si>
  <si>
    <t>여초6학년부</t>
    <phoneticPr fontId="2" type="noConversion"/>
  </si>
  <si>
    <t>공동4위</t>
    <phoneticPr fontId="2" type="noConversion"/>
  </si>
  <si>
    <t>공동7위</t>
    <phoneticPr fontId="2" type="noConversion"/>
  </si>
  <si>
    <t>남중1학년부</t>
    <phoneticPr fontId="2" type="noConversion"/>
  </si>
  <si>
    <t>3000m</t>
    <phoneticPr fontId="2" type="noConversion"/>
  </si>
  <si>
    <t>3000mW</t>
    <phoneticPr fontId="2" type="noConversion"/>
  </si>
  <si>
    <t>여중1학년부</t>
    <phoneticPr fontId="2" type="noConversion"/>
  </si>
  <si>
    <t>남중2학년부</t>
    <phoneticPr fontId="2" type="noConversion"/>
  </si>
  <si>
    <t>여중2학년부</t>
    <phoneticPr fontId="2" type="noConversion"/>
  </si>
  <si>
    <t xml:space="preserve"> </t>
    <phoneticPr fontId="2" type="noConversion"/>
  </si>
  <si>
    <t>남중3학년부</t>
    <phoneticPr fontId="2" type="noConversion"/>
  </si>
  <si>
    <t>기록경기</t>
  </si>
  <si>
    <t>여중3학년부</t>
    <phoneticPr fontId="2" type="noConversion"/>
  </si>
  <si>
    <t>51.66 CR</t>
    <phoneticPr fontId="2" type="noConversion"/>
  </si>
  <si>
    <t>52.05 CR</t>
    <phoneticPr fontId="2" type="noConversion"/>
  </si>
  <si>
    <t>52.11 CR</t>
    <phoneticPr fontId="2" type="noConversion"/>
  </si>
  <si>
    <t>53.45 CR</t>
    <phoneticPr fontId="2" type="noConversion"/>
  </si>
  <si>
    <t>53.76 CR</t>
    <phoneticPr fontId="2" type="noConversion"/>
  </si>
  <si>
    <t>54.95 CR</t>
    <phoneticPr fontId="2" type="noConversion"/>
  </si>
  <si>
    <t>55.21 CR</t>
    <phoneticPr fontId="2" type="noConversion"/>
  </si>
  <si>
    <t>55.30 CR</t>
    <phoneticPr fontId="2" type="noConversion"/>
  </si>
  <si>
    <t>3,250점</t>
    <phoneticPr fontId="2" type="noConversion"/>
  </si>
  <si>
    <t>2,867점</t>
    <phoneticPr fontId="2" type="noConversion"/>
  </si>
  <si>
    <t>1.90 CT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</si>
</sst>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₩&quot;* #,##0_-;\-&quot;₩&quot;* #,##0_-;_-&quot;₩&quot;* &quot;-&quot;_-;_-@_-"/>
    <numFmt numFmtId="176" formatCode="0_);\(0\)"/>
  </numFmts>
  <fonts count="2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돋움"/>
      <family val="3"/>
      <charset val="129"/>
    </font>
    <font>
      <sz val="7"/>
      <name val="휴먼각진옛체"/>
      <family val="1"/>
      <charset val="129"/>
    </font>
    <font>
      <sz val="5"/>
      <name val="새굴림"/>
      <family val="1"/>
      <charset val="129"/>
    </font>
    <font>
      <sz val="5"/>
      <name val="가는으뜸체"/>
      <family val="1"/>
      <charset val="129"/>
    </font>
    <font>
      <sz val="7"/>
      <name val="바탕"/>
      <family val="1"/>
      <charset val="129"/>
    </font>
    <font>
      <b/>
      <sz val="7"/>
      <name val="가는으뜸체"/>
      <family val="1"/>
      <charset val="129"/>
    </font>
    <font>
      <sz val="7"/>
      <name val="맑은 고딕"/>
      <family val="1"/>
      <charset val="129"/>
    </font>
    <font>
      <sz val="6"/>
      <name val="Arial Unicode MS"/>
      <family val="1"/>
      <charset val="129"/>
    </font>
    <font>
      <sz val="7"/>
      <name val="굴림"/>
      <family val="1"/>
      <charset val="129"/>
    </font>
    <font>
      <sz val="5"/>
      <name val="Arial Unicode MS"/>
      <family val="1"/>
      <charset val="129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</cellStyleXfs>
  <cellXfs count="94">
    <xf numFmtId="0" fontId="0" fillId="0" borderId="0" xfId="0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19" xfId="0" quotePrefix="1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4" fillId="0" borderId="19" xfId="0" applyFont="1" applyBorder="1" applyAlignment="1">
      <alignment vertical="center"/>
    </xf>
    <xf numFmtId="176" fontId="3" fillId="0" borderId="18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2" fontId="3" fillId="0" borderId="11" xfId="0" applyNumberFormat="1" applyFont="1" applyBorder="1" applyAlignment="1">
      <alignment horizontal="left" vertical="center" shrinkToFit="1"/>
    </xf>
    <xf numFmtId="2" fontId="3" fillId="0" borderId="23" xfId="0" applyNumberFormat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2" fontId="3" fillId="0" borderId="14" xfId="0" applyNumberFormat="1" applyFont="1" applyBorder="1" applyAlignment="1">
      <alignment horizontal="left" vertical="center" shrinkToFit="1"/>
    </xf>
    <xf numFmtId="0" fontId="10" fillId="0" borderId="20" xfId="0" applyFont="1" applyBorder="1" applyAlignment="1">
      <alignment horizontal="center" vertical="center" shrinkToFit="1"/>
    </xf>
    <xf numFmtId="42" fontId="3" fillId="0" borderId="18" xfId="1" applyFont="1" applyBorder="1" applyAlignment="1" applyProtection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3" fillId="0" borderId="19" xfId="0" quotePrefix="1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6" fillId="0" borderId="2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3" fillId="0" borderId="26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left" vertical="center" shrinkToFit="1"/>
    </xf>
    <xf numFmtId="0" fontId="14" fillId="0" borderId="19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14" fillId="0" borderId="21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23" xfId="0" applyFont="1" applyBorder="1" applyAlignment="1">
      <alignment horizontal="left" vertical="center" shrinkToFit="1"/>
    </xf>
    <xf numFmtId="0" fontId="16" fillId="0" borderId="19" xfId="0" applyFont="1" applyBorder="1" applyAlignment="1">
      <alignment horizontal="left" vertical="center" shrinkToFit="1"/>
    </xf>
    <xf numFmtId="0" fontId="17" fillId="0" borderId="10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shrinkToFit="1"/>
    </xf>
    <xf numFmtId="0" fontId="20" fillId="0" borderId="19" xfId="0" quotePrefix="1" applyFont="1" applyBorder="1" applyAlignment="1">
      <alignment horizontal="left" vertical="center" shrinkToFit="1"/>
    </xf>
    <xf numFmtId="0" fontId="3" fillId="0" borderId="14" xfId="0" quotePrefix="1" applyFont="1" applyBorder="1" applyAlignment="1">
      <alignment horizontal="left"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shrinkToFit="1"/>
    </xf>
    <xf numFmtId="0" fontId="11" fillId="0" borderId="2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</cellXfs>
  <cellStyles count="4">
    <cellStyle name="통화 [0]" xfId="1" builtinId="7"/>
    <cellStyle name="표준" xfId="0" builtinId="0"/>
    <cellStyle name="표준 2" xfId="2"/>
    <cellStyle name="표준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6.xml"/><Relationship Id="rId117" Type="http://schemas.openxmlformats.org/officeDocument/2006/relationships/externalLink" Target="externalLinks/externalLink107.xml"/><Relationship Id="rId21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63" Type="http://schemas.openxmlformats.org/officeDocument/2006/relationships/externalLink" Target="externalLinks/externalLink53.xml"/><Relationship Id="rId68" Type="http://schemas.openxmlformats.org/officeDocument/2006/relationships/externalLink" Target="externalLinks/externalLink58.xml"/><Relationship Id="rId84" Type="http://schemas.openxmlformats.org/officeDocument/2006/relationships/externalLink" Target="externalLinks/externalLink74.xml"/><Relationship Id="rId89" Type="http://schemas.openxmlformats.org/officeDocument/2006/relationships/externalLink" Target="externalLinks/externalLink79.xml"/><Relationship Id="rId112" Type="http://schemas.openxmlformats.org/officeDocument/2006/relationships/externalLink" Target="externalLinks/externalLink102.xml"/><Relationship Id="rId133" Type="http://schemas.openxmlformats.org/officeDocument/2006/relationships/externalLink" Target="externalLinks/externalLink123.xml"/><Relationship Id="rId138" Type="http://schemas.openxmlformats.org/officeDocument/2006/relationships/externalLink" Target="externalLinks/externalLink128.xml"/><Relationship Id="rId16" Type="http://schemas.openxmlformats.org/officeDocument/2006/relationships/externalLink" Target="externalLinks/externalLink6.xml"/><Relationship Id="rId107" Type="http://schemas.openxmlformats.org/officeDocument/2006/relationships/externalLink" Target="externalLinks/externalLink97.xml"/><Relationship Id="rId11" Type="http://schemas.openxmlformats.org/officeDocument/2006/relationships/externalLink" Target="externalLinks/externalLink1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74" Type="http://schemas.openxmlformats.org/officeDocument/2006/relationships/externalLink" Target="externalLinks/externalLink64.xml"/><Relationship Id="rId79" Type="http://schemas.openxmlformats.org/officeDocument/2006/relationships/externalLink" Target="externalLinks/externalLink69.xml"/><Relationship Id="rId102" Type="http://schemas.openxmlformats.org/officeDocument/2006/relationships/externalLink" Target="externalLinks/externalLink92.xml"/><Relationship Id="rId123" Type="http://schemas.openxmlformats.org/officeDocument/2006/relationships/externalLink" Target="externalLinks/externalLink113.xml"/><Relationship Id="rId128" Type="http://schemas.openxmlformats.org/officeDocument/2006/relationships/externalLink" Target="externalLinks/externalLink118.xml"/><Relationship Id="rId144" Type="http://schemas.openxmlformats.org/officeDocument/2006/relationships/styles" Target="styles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80.xml"/><Relationship Id="rId95" Type="http://schemas.openxmlformats.org/officeDocument/2006/relationships/externalLink" Target="externalLinks/externalLink85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64" Type="http://schemas.openxmlformats.org/officeDocument/2006/relationships/externalLink" Target="externalLinks/externalLink54.xml"/><Relationship Id="rId69" Type="http://schemas.openxmlformats.org/officeDocument/2006/relationships/externalLink" Target="externalLinks/externalLink59.xml"/><Relationship Id="rId113" Type="http://schemas.openxmlformats.org/officeDocument/2006/relationships/externalLink" Target="externalLinks/externalLink103.xml"/><Relationship Id="rId118" Type="http://schemas.openxmlformats.org/officeDocument/2006/relationships/externalLink" Target="externalLinks/externalLink108.xml"/><Relationship Id="rId134" Type="http://schemas.openxmlformats.org/officeDocument/2006/relationships/externalLink" Target="externalLinks/externalLink124.xml"/><Relationship Id="rId139" Type="http://schemas.openxmlformats.org/officeDocument/2006/relationships/externalLink" Target="externalLinks/externalLink129.xml"/><Relationship Id="rId80" Type="http://schemas.openxmlformats.org/officeDocument/2006/relationships/externalLink" Target="externalLinks/externalLink70.xml"/><Relationship Id="rId85" Type="http://schemas.openxmlformats.org/officeDocument/2006/relationships/externalLink" Target="externalLinks/externalLink7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67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93.xml"/><Relationship Id="rId108" Type="http://schemas.openxmlformats.org/officeDocument/2006/relationships/externalLink" Target="externalLinks/externalLink98.xml"/><Relationship Id="rId116" Type="http://schemas.openxmlformats.org/officeDocument/2006/relationships/externalLink" Target="externalLinks/externalLink106.xml"/><Relationship Id="rId124" Type="http://schemas.openxmlformats.org/officeDocument/2006/relationships/externalLink" Target="externalLinks/externalLink114.xml"/><Relationship Id="rId129" Type="http://schemas.openxmlformats.org/officeDocument/2006/relationships/externalLink" Target="externalLinks/externalLink119.xml"/><Relationship Id="rId137" Type="http://schemas.openxmlformats.org/officeDocument/2006/relationships/externalLink" Target="externalLinks/externalLink127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0.xml"/><Relationship Id="rId75" Type="http://schemas.openxmlformats.org/officeDocument/2006/relationships/externalLink" Target="externalLinks/externalLink65.xml"/><Relationship Id="rId83" Type="http://schemas.openxmlformats.org/officeDocument/2006/relationships/externalLink" Target="externalLinks/externalLink73.xml"/><Relationship Id="rId88" Type="http://schemas.openxmlformats.org/officeDocument/2006/relationships/externalLink" Target="externalLinks/externalLink78.xml"/><Relationship Id="rId91" Type="http://schemas.openxmlformats.org/officeDocument/2006/relationships/externalLink" Target="externalLinks/externalLink81.xml"/><Relationship Id="rId96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1.xml"/><Relationship Id="rId132" Type="http://schemas.openxmlformats.org/officeDocument/2006/relationships/externalLink" Target="externalLinks/externalLink122.xml"/><Relationship Id="rId140" Type="http://schemas.openxmlformats.org/officeDocument/2006/relationships/externalLink" Target="externalLinks/externalLink130.xml"/><Relationship Id="rId14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Relationship Id="rId106" Type="http://schemas.openxmlformats.org/officeDocument/2006/relationships/externalLink" Target="externalLinks/externalLink96.xml"/><Relationship Id="rId114" Type="http://schemas.openxmlformats.org/officeDocument/2006/relationships/externalLink" Target="externalLinks/externalLink104.xml"/><Relationship Id="rId119" Type="http://schemas.openxmlformats.org/officeDocument/2006/relationships/externalLink" Target="externalLinks/externalLink109.xml"/><Relationship Id="rId127" Type="http://schemas.openxmlformats.org/officeDocument/2006/relationships/externalLink" Target="externalLinks/externalLink11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5.xml"/><Relationship Id="rId73" Type="http://schemas.openxmlformats.org/officeDocument/2006/relationships/externalLink" Target="externalLinks/externalLink63.xml"/><Relationship Id="rId78" Type="http://schemas.openxmlformats.org/officeDocument/2006/relationships/externalLink" Target="externalLinks/externalLink68.xml"/><Relationship Id="rId81" Type="http://schemas.openxmlformats.org/officeDocument/2006/relationships/externalLink" Target="externalLinks/externalLink71.xml"/><Relationship Id="rId86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84.xml"/><Relationship Id="rId99" Type="http://schemas.openxmlformats.org/officeDocument/2006/relationships/externalLink" Target="externalLinks/externalLink89.xml"/><Relationship Id="rId101" Type="http://schemas.openxmlformats.org/officeDocument/2006/relationships/externalLink" Target="externalLinks/externalLink91.xml"/><Relationship Id="rId122" Type="http://schemas.openxmlformats.org/officeDocument/2006/relationships/externalLink" Target="externalLinks/externalLink112.xml"/><Relationship Id="rId130" Type="http://schemas.openxmlformats.org/officeDocument/2006/relationships/externalLink" Target="externalLinks/externalLink120.xml"/><Relationship Id="rId135" Type="http://schemas.openxmlformats.org/officeDocument/2006/relationships/externalLink" Target="externalLinks/externalLink125.xml"/><Relationship Id="rId14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9.xml"/><Relationship Id="rId109" Type="http://schemas.openxmlformats.org/officeDocument/2006/relationships/externalLink" Target="externalLinks/externalLink99.xml"/><Relationship Id="rId34" Type="http://schemas.openxmlformats.org/officeDocument/2006/relationships/externalLink" Target="externalLinks/externalLink24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76" Type="http://schemas.openxmlformats.org/officeDocument/2006/relationships/externalLink" Target="externalLinks/externalLink66.xml"/><Relationship Id="rId97" Type="http://schemas.openxmlformats.org/officeDocument/2006/relationships/externalLink" Target="externalLinks/externalLink87.xml"/><Relationship Id="rId104" Type="http://schemas.openxmlformats.org/officeDocument/2006/relationships/externalLink" Target="externalLinks/externalLink94.xml"/><Relationship Id="rId120" Type="http://schemas.openxmlformats.org/officeDocument/2006/relationships/externalLink" Target="externalLinks/externalLink110.xml"/><Relationship Id="rId125" Type="http://schemas.openxmlformats.org/officeDocument/2006/relationships/externalLink" Target="externalLinks/externalLink115.xml"/><Relationship Id="rId141" Type="http://schemas.openxmlformats.org/officeDocument/2006/relationships/externalLink" Target="externalLinks/externalLink131.xml"/><Relationship Id="rId14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1.xml"/><Relationship Id="rId92" Type="http://schemas.openxmlformats.org/officeDocument/2006/relationships/externalLink" Target="externalLinks/externalLink82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9.xml"/><Relationship Id="rId24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66" Type="http://schemas.openxmlformats.org/officeDocument/2006/relationships/externalLink" Target="externalLinks/externalLink56.xml"/><Relationship Id="rId87" Type="http://schemas.openxmlformats.org/officeDocument/2006/relationships/externalLink" Target="externalLinks/externalLink77.xml"/><Relationship Id="rId110" Type="http://schemas.openxmlformats.org/officeDocument/2006/relationships/externalLink" Target="externalLinks/externalLink100.xml"/><Relationship Id="rId115" Type="http://schemas.openxmlformats.org/officeDocument/2006/relationships/externalLink" Target="externalLinks/externalLink105.xml"/><Relationship Id="rId131" Type="http://schemas.openxmlformats.org/officeDocument/2006/relationships/externalLink" Target="externalLinks/externalLink121.xml"/><Relationship Id="rId136" Type="http://schemas.openxmlformats.org/officeDocument/2006/relationships/externalLink" Target="externalLinks/externalLink126.xml"/><Relationship Id="rId61" Type="http://schemas.openxmlformats.org/officeDocument/2006/relationships/externalLink" Target="externalLinks/externalLink51.xml"/><Relationship Id="rId82" Type="http://schemas.openxmlformats.org/officeDocument/2006/relationships/externalLink" Target="externalLinks/externalLink72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56" Type="http://schemas.openxmlformats.org/officeDocument/2006/relationships/externalLink" Target="externalLinks/externalLink46.xml"/><Relationship Id="rId77" Type="http://schemas.openxmlformats.org/officeDocument/2006/relationships/externalLink" Target="externalLinks/externalLink67.xml"/><Relationship Id="rId100" Type="http://schemas.openxmlformats.org/officeDocument/2006/relationships/externalLink" Target="externalLinks/externalLink90.xml"/><Relationship Id="rId105" Type="http://schemas.openxmlformats.org/officeDocument/2006/relationships/externalLink" Target="externalLinks/externalLink95.xml"/><Relationship Id="rId126" Type="http://schemas.openxmlformats.org/officeDocument/2006/relationships/externalLink" Target="externalLinks/externalLink116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72" Type="http://schemas.openxmlformats.org/officeDocument/2006/relationships/externalLink" Target="externalLinks/externalLink62.xml"/><Relationship Id="rId93" Type="http://schemas.openxmlformats.org/officeDocument/2006/relationships/externalLink" Target="externalLinks/externalLink83.xml"/><Relationship Id="rId98" Type="http://schemas.openxmlformats.org/officeDocument/2006/relationships/externalLink" Target="externalLinks/externalLink88.xml"/><Relationship Id="rId121" Type="http://schemas.openxmlformats.org/officeDocument/2006/relationships/externalLink" Target="externalLinks/externalLink111.xml"/><Relationship Id="rId142" Type="http://schemas.openxmlformats.org/officeDocument/2006/relationships/externalLink" Target="externalLinks/externalLink1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4&#54617;&#45380;8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5&#54617;&#45380;&#54596;&#46300;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2&#54617;&#45380;/&#50668;&#44256;2&#54617;&#45380;400m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2&#54617;&#45380;/&#50668;&#44256;2&#54617;&#45380;800m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2&#54617;&#45380;/&#50668;&#44256;2&#54617;&#45380;1500m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2&#54617;&#45380;/&#50668;&#44256;2&#54617;&#45380;5000m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2&#54617;&#45380;/&#50668;&#44256;2&#54617;&#45380;3000mSC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2&#54617;&#45380;/&#50668;&#44256;2&#54617;&#45380;&#54596;&#46300;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100m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200m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400m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800m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6&#54617;&#45380;100m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1500m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5000m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3000mSC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5000mW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400mH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3&#54617;&#45380;&#54596;&#46300;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3&#54617;&#45380;/&#50668;&#44256;3&#54617;&#45380;100m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3&#54617;&#45380;/&#50668;&#44256;3&#54617;&#45380;200m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3&#54617;&#45380;/&#50668;&#44256;3&#54617;&#45380;400m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3&#54617;&#45380;/&#50668;&#44256;3&#54617;&#45380;1500m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6&#54617;&#45380;200m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3&#54617;&#45380;/&#50668;&#44256;3&#54617;&#45380;5000m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3&#54617;&#45380;/&#50668;&#44256;3&#54617;&#45380;100mH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3&#54617;&#45380;/&#50668;&#44256;3&#54617;&#45380;&#54596;&#46300;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4x100mR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4x100mR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4x100mR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4x400mR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4x100mR.xlsx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4x400mR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4x100m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6&#54617;&#45380;800m.xlsx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3&#54617;&#45380;/&#45224;&#44256;4x400mR.xlsx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3&#54617;&#45380;/&#50668;&#44256;4x100mR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3&#54617;&#45380;/&#50668;&#44256;4x400m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6&#54617;&#45380;&#54596;&#46300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6&#54617;&#45380;1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6&#54617;&#45380;2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6&#54617;&#45380;8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6&#54617;&#45380;&#54596;&#4630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1&#54617;&#45380;/&#45224;&#51473;1&#54617;&#45380;100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4&#54617;&#45380;8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1&#54617;&#45380;/&#45224;&#51473;1&#54617;&#45380;200m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1&#54617;&#45380;/&#45224;&#51473;1&#54617;&#45380;400m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1&#54617;&#45380;/&#45224;&#51473;1&#54617;&#45380;800m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1&#54617;&#45380;/&#45224;&#51473;1&#54617;&#45380;15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1&#54617;&#45380;/&#45224;&#51473;1&#54617;&#45380;30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1&#54617;&#45380;/&#45224;&#51473;1&#54617;&#45380;110mH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1&#54617;&#45380;/&#45224;&#51473;1&#54617;&#45380;3000mW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1&#54617;&#45380;/&#45224;&#51473;1&#54617;&#45380;&#54596;&#46300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1&#54617;&#45380;/&#50668;&#51473;1&#54617;&#45380;1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1&#54617;&#45380;/&#50668;&#51473;1&#54617;&#45380;2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5&#54617;&#45380;1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1&#54617;&#45380;/&#50668;&#51473;1&#54617;&#45380;400m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1&#54617;&#45380;/&#50668;&#51473;1&#54617;&#45380;800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1&#54617;&#45380;/&#50668;&#51473;1&#54617;&#45380;1500m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1&#54617;&#45380;/&#50668;&#51473;1&#54617;&#45380;30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1&#54617;&#45380;/&#50668;&#51473;1&#54617;&#45380;3000mW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1&#54617;&#45380;/&#50668;&#51473;1&#54617;&#45380;&#54596;&#4630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2&#54617;&#45380;/&#45224;&#51473;2&#54617;&#45380;100m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2&#54617;&#45380;/&#45224;&#51473;2&#54617;&#45380;200m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2&#54617;&#45380;/&#45224;&#51473;2&#54617;&#45380;400m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2&#54617;&#45380;/&#45224;&#51473;2&#54617;&#45380;8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5&#54617;&#45380;2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2&#54617;&#45380;/&#45224;&#51473;2&#54617;&#45380;1500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2&#54617;&#45380;/&#45224;&#51473;2&#54617;&#45380;3000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2&#54617;&#45380;/&#45224;&#51473;2&#54617;&#45380;110mH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2&#54617;&#45380;/&#45224;&#51473;2&#54617;&#45380;3000mW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2&#54617;&#45380;/&#45224;&#51473;2&#54617;&#45380;&#54596;&#4630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2&#54617;&#45380;/&#50668;&#51473;2&#54617;&#45380;1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2&#54617;&#45380;/&#50668;&#51473;2&#54617;&#45380;2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2&#54617;&#45380;/&#50668;&#51473;2&#54617;&#45380;4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2&#54617;&#45380;/&#50668;&#51473;2&#54617;&#45380;8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2&#54617;&#45380;/&#50668;&#51473;2&#54617;&#45380;15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5&#54617;&#45380;8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2&#54617;&#45380;/&#50668;&#51473;2&#54617;&#45380;3000m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2&#54617;&#45380;/&#50668;&#51473;2&#54617;&#45380;100mH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2&#54617;&#45380;/&#50668;&#51473;2&#54617;&#45380;3000mW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2&#54617;&#45380;/&#50668;&#51473;2&#54617;&#45380;&#54596;&#46300;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3&#54617;&#45380;100m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3&#54617;&#45380;200m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3&#54617;&#45380;400m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3&#54617;&#45380;8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3&#54617;&#45380;15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3&#54617;&#45380;30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45224;&#52488;/&#45224;&#52488;5&#54617;&#45380;&#54596;&#46300;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3&#54617;&#45380;110mH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3&#54617;&#45380;3000mW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45224;&#51473;3&#54617;&#45380;/&#45224;&#51473;3&#54617;&#45380;&#54596;&#46300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3&#54617;&#45380;100m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3&#54617;&#45380;200m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3&#54617;&#45380;4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3&#54617;&#45380;8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3&#54617;&#45380;1500m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3&#54617;&#45380;3000m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3&#54617;&#45380;100mH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5&#54617;&#45380;100m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1473;&#54617;&#44368;&#48512;/&#50668;&#51473;3&#54617;&#45380;/&#50668;&#51473;3&#54617;&#45380;&#54596;&#46300;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100m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200m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400m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800m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1500m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5000m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3000mSC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110mH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40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5&#54617;&#45380;200m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1&#54617;&#45380;/&#45224;&#44256;1&#54617;&#45380;&#54596;&#46300;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1&#54617;&#45380;/&#50668;&#44256;1&#54617;&#45380;100m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1&#54617;&#45380;/&#50668;&#44256;1&#54617;&#45380;200m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1&#54617;&#45380;/&#50668;&#44256;1&#54617;&#45380;400m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1&#54617;&#45380;/&#50668;&#44256;1&#54617;&#45380;800m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1&#54617;&#45380;/&#50668;&#44256;1&#54617;&#45380;1500m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1&#54617;&#45380;/&#50668;&#44256;1&#54617;&#45380;100mH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1&#54617;&#45380;/&#50668;&#44256;1&#54617;&#45380;400mH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1&#54617;&#45380;/&#50668;&#44256;1&#54617;&#45380;&#54596;&#46300;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2&#54617;&#45380;/&#45224;&#44256;2&#54617;&#45380;100m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52488;&#46321;&#54617;&#44368;&#48512;1/&#50668;&#52488;/&#50668;&#52488;5&#54617;&#45380;800m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2&#54617;&#45380;/&#45224;&#44256;2&#54617;&#45380;200m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2&#54617;&#45380;/&#45224;&#44256;2&#54617;&#45380;400m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2&#54617;&#45380;/&#45224;&#44256;2&#54617;&#45380;800m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2&#54617;&#45380;/&#45224;&#44256;2&#54617;&#45380;1500m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2&#54617;&#45380;/&#45224;&#44256;2&#54617;&#45380;5000m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2&#54617;&#45380;/&#45224;&#44256;2&#54617;&#45380;5000mW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2&#54617;&#45380;/&#45224;&#44256;2&#54617;&#45380;400mH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45224;&#44256;2&#54617;&#45380;/&#45224;&#44256;2&#54617;&#45380;&#54596;&#46300;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2&#54617;&#45380;/&#50668;&#44256;2&#54617;&#45380;100m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44256;&#46321;&#54617;&#44368;&#48512;3/&#50668;&#44256;2&#54617;&#45380;/&#50668;&#44256;2&#54617;&#45380;200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1.2</v>
          </cell>
        </row>
        <row r="11">
          <cell r="C11" t="str">
            <v>김윤규</v>
          </cell>
          <cell r="E11" t="str">
            <v>충남서천초</v>
          </cell>
          <cell r="F11" t="str">
            <v>11.09 CR</v>
          </cell>
        </row>
        <row r="12">
          <cell r="C12" t="str">
            <v>심대윤</v>
          </cell>
          <cell r="E12" t="str">
            <v>경기성남장안초</v>
          </cell>
          <cell r="F12" t="str">
            <v>11.57</v>
          </cell>
        </row>
        <row r="13">
          <cell r="C13" t="str">
            <v>김규원</v>
          </cell>
          <cell r="E13" t="str">
            <v>충남당진원당초</v>
          </cell>
          <cell r="F13" t="str">
            <v>11.58</v>
          </cell>
        </row>
        <row r="14">
          <cell r="C14" t="str">
            <v>조재상</v>
          </cell>
          <cell r="E14" t="str">
            <v>서울강신초</v>
          </cell>
          <cell r="F14" t="str">
            <v>11.70</v>
          </cell>
        </row>
        <row r="15">
          <cell r="C15" t="str">
            <v>윤지후</v>
          </cell>
          <cell r="E15" t="str">
            <v>해남동초</v>
          </cell>
          <cell r="F15" t="str">
            <v>11.78</v>
          </cell>
        </row>
        <row r="16">
          <cell r="C16" t="str">
            <v>최민성</v>
          </cell>
          <cell r="E16" t="str">
            <v>홍성초</v>
          </cell>
          <cell r="F16" t="str">
            <v>11.92</v>
          </cell>
        </row>
        <row r="17">
          <cell r="C17" t="str">
            <v>이제준</v>
          </cell>
          <cell r="E17" t="str">
            <v>경기성남장안초</v>
          </cell>
          <cell r="F17" t="str">
            <v>11.94</v>
          </cell>
        </row>
        <row r="18">
          <cell r="C18" t="str">
            <v>사윤호</v>
          </cell>
          <cell r="E18" t="str">
            <v>인천서곶초</v>
          </cell>
          <cell r="F18" t="str">
            <v>11.97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최지윤</v>
          </cell>
          <cell r="E11" t="str">
            <v>충남서천초</v>
          </cell>
          <cell r="F11" t="str">
            <v>1.40 CR</v>
          </cell>
        </row>
        <row r="12">
          <cell r="C12" t="str">
            <v>김로은</v>
          </cell>
          <cell r="E12" t="str">
            <v>전북고창초</v>
          </cell>
          <cell r="F12" t="str">
            <v>1.35 CR</v>
          </cell>
        </row>
        <row r="13">
          <cell r="C13" t="str">
            <v>정채윤</v>
          </cell>
          <cell r="E13" t="str">
            <v>대전탄방초</v>
          </cell>
          <cell r="F13" t="str">
            <v>1.35 CR</v>
          </cell>
        </row>
        <row r="14">
          <cell r="C14" t="str">
            <v>서민지</v>
          </cell>
          <cell r="E14" t="str">
            <v>경기현산초</v>
          </cell>
          <cell r="F14" t="str">
            <v>1.30 CR</v>
          </cell>
        </row>
        <row r="15">
          <cell r="C15" t="str">
            <v>김은진</v>
          </cell>
          <cell r="E15" t="str">
            <v>충북동성초</v>
          </cell>
          <cell r="F15" t="str">
            <v>1.30 CR</v>
          </cell>
        </row>
        <row r="16">
          <cell r="C16" t="str">
            <v>김주영</v>
          </cell>
          <cell r="E16" t="str">
            <v>전남성산초</v>
          </cell>
          <cell r="F16" t="str">
            <v>1.25 CR</v>
          </cell>
        </row>
        <row r="17">
          <cell r="C17" t="str">
            <v>강윤서</v>
          </cell>
          <cell r="E17" t="str">
            <v>인천동춘초</v>
          </cell>
          <cell r="F17" t="str">
            <v>1.25 CR</v>
          </cell>
        </row>
        <row r="18">
          <cell r="C18" t="str">
            <v>김하진</v>
          </cell>
          <cell r="E18" t="str">
            <v>신어초</v>
          </cell>
          <cell r="F18" t="str">
            <v>1.20 CR</v>
          </cell>
        </row>
        <row r="19">
          <cell r="C19" t="str">
            <v>최도희</v>
          </cell>
          <cell r="E19" t="str">
            <v>경북지품초</v>
          </cell>
          <cell r="F19" t="str">
            <v>1.20 CR</v>
          </cell>
        </row>
      </sheetData>
      <sheetData sheetId="1">
        <row r="11">
          <cell r="C11" t="str">
            <v>김선희</v>
          </cell>
          <cell r="E11" t="str">
            <v>인천문학초</v>
          </cell>
          <cell r="F11" t="str">
            <v>4.26 CR</v>
          </cell>
          <cell r="G11" t="str">
            <v>-0.4</v>
          </cell>
        </row>
        <row r="12">
          <cell r="C12" t="str">
            <v>강윤서</v>
          </cell>
          <cell r="E12" t="str">
            <v>인천동춘초</v>
          </cell>
          <cell r="F12" t="str">
            <v>4.19 CR</v>
          </cell>
          <cell r="G12" t="str">
            <v>0.1</v>
          </cell>
        </row>
        <row r="13">
          <cell r="C13" t="str">
            <v>최지윤</v>
          </cell>
          <cell r="E13" t="str">
            <v>충남서천초</v>
          </cell>
          <cell r="F13" t="str">
            <v>4.17 CR</v>
          </cell>
          <cell r="G13" t="str">
            <v>0.1</v>
          </cell>
        </row>
        <row r="14">
          <cell r="C14" t="str">
            <v>이지우</v>
          </cell>
          <cell r="E14" t="str">
            <v>울산남외초</v>
          </cell>
          <cell r="F14" t="str">
            <v>3.98</v>
          </cell>
          <cell r="G14" t="str">
            <v>0.3</v>
          </cell>
        </row>
        <row r="15">
          <cell r="C15" t="str">
            <v>김주경</v>
          </cell>
          <cell r="E15" t="str">
            <v>서울중동초</v>
          </cell>
          <cell r="F15" t="str">
            <v>3.86</v>
          </cell>
          <cell r="G15" t="str">
            <v>0.5</v>
          </cell>
        </row>
        <row r="16">
          <cell r="C16" t="str">
            <v>이가영</v>
          </cell>
          <cell r="E16" t="str">
            <v>전북삼례중앙초</v>
          </cell>
          <cell r="F16" t="str">
            <v>3.81</v>
          </cell>
          <cell r="G16" t="str">
            <v>-0.2</v>
          </cell>
        </row>
        <row r="17">
          <cell r="C17" t="str">
            <v>전지영</v>
          </cell>
          <cell r="E17" t="str">
            <v>전남목포서부초</v>
          </cell>
          <cell r="F17" t="str">
            <v>3.80</v>
          </cell>
          <cell r="G17" t="str">
            <v>0.8</v>
          </cell>
        </row>
        <row r="18">
          <cell r="C18" t="str">
            <v>김여원</v>
          </cell>
          <cell r="E18" t="str">
            <v>서울신북초</v>
          </cell>
          <cell r="F18" t="str">
            <v>3.80</v>
          </cell>
          <cell r="G18" t="str">
            <v>0.3</v>
          </cell>
        </row>
      </sheetData>
      <sheetData sheetId="2">
        <row r="11">
          <cell r="C11" t="str">
            <v>이유미</v>
          </cell>
          <cell r="E11" t="str">
            <v>대전용전초</v>
          </cell>
          <cell r="F11" t="str">
            <v>8.76</v>
          </cell>
        </row>
        <row r="12">
          <cell r="C12" t="str">
            <v>박서영</v>
          </cell>
          <cell r="E12" t="str">
            <v>전남목포서부초</v>
          </cell>
          <cell r="F12" t="str">
            <v>8.40</v>
          </cell>
        </row>
        <row r="13">
          <cell r="C13" t="str">
            <v>김태솔</v>
          </cell>
          <cell r="E13" t="str">
            <v>청송진보초</v>
          </cell>
          <cell r="F13" t="str">
            <v>7.63</v>
          </cell>
        </row>
        <row r="14">
          <cell r="C14" t="str">
            <v>고수민</v>
          </cell>
          <cell r="E14" t="str">
            <v>충북동성초</v>
          </cell>
          <cell r="F14" t="str">
            <v>7.42</v>
          </cell>
        </row>
        <row r="15">
          <cell r="C15" t="str">
            <v>배민서</v>
          </cell>
          <cell r="E15" t="str">
            <v>신어초</v>
          </cell>
          <cell r="F15" t="str">
            <v>6.89</v>
          </cell>
        </row>
        <row r="16">
          <cell r="C16" t="str">
            <v>박윤아</v>
          </cell>
          <cell r="E16" t="str">
            <v>이리모현초</v>
          </cell>
          <cell r="F16" t="str">
            <v>6.32</v>
          </cell>
        </row>
        <row r="17">
          <cell r="C17" t="str">
            <v>최혜민</v>
          </cell>
          <cell r="E17" t="str">
            <v>김해봉황초</v>
          </cell>
          <cell r="F17" t="str">
            <v>6.14</v>
          </cell>
        </row>
        <row r="18">
          <cell r="C18" t="str">
            <v>조선우</v>
          </cell>
          <cell r="E18" t="str">
            <v>전북고창초</v>
          </cell>
          <cell r="F18" t="str">
            <v>6.12</v>
          </cell>
        </row>
      </sheetData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조윤서</v>
          </cell>
          <cell r="E11" t="str">
            <v>전남체육고</v>
          </cell>
          <cell r="F11" t="str">
            <v>59.17 CR</v>
          </cell>
        </row>
        <row r="12">
          <cell r="C12" t="str">
            <v>홍진주</v>
          </cell>
          <cell r="E12" t="str">
            <v>천안월봉고</v>
          </cell>
          <cell r="F12" t="str">
            <v>1:05.64</v>
          </cell>
        </row>
        <row r="13">
          <cell r="C13" t="str">
            <v>이재원</v>
          </cell>
          <cell r="E13" t="str">
            <v>서울체육고</v>
          </cell>
          <cell r="F13" t="str">
            <v>1:06.23</v>
          </cell>
        </row>
      </sheetData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이명웅</v>
          </cell>
          <cell r="E11" t="str">
            <v>천안쌍용고</v>
          </cell>
          <cell r="F11" t="str">
            <v>2:27.94</v>
          </cell>
        </row>
        <row r="12">
          <cell r="C12" t="str">
            <v>이예원</v>
          </cell>
          <cell r="E12" t="str">
            <v>충북체육고</v>
          </cell>
          <cell r="F12" t="str">
            <v>2:28.95</v>
          </cell>
        </row>
        <row r="13">
          <cell r="C13" t="str">
            <v>김세영</v>
          </cell>
          <cell r="E13" t="str">
            <v>남한고</v>
          </cell>
          <cell r="F13" t="str">
            <v>2:51.50</v>
          </cell>
        </row>
      </sheetData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이명웅</v>
          </cell>
          <cell r="E11" t="str">
            <v>천안쌍용고</v>
          </cell>
          <cell r="F11" t="str">
            <v>5:08.14</v>
          </cell>
        </row>
        <row r="12">
          <cell r="C12" t="str">
            <v>전은재</v>
          </cell>
          <cell r="E12" t="str">
            <v>영광공업고</v>
          </cell>
          <cell r="F12" t="str">
            <v>5:08.46</v>
          </cell>
        </row>
        <row r="13">
          <cell r="C13" t="str">
            <v>박다해</v>
          </cell>
          <cell r="E13" t="str">
            <v>구로고</v>
          </cell>
          <cell r="F13" t="str">
            <v>5:17.62</v>
          </cell>
        </row>
        <row r="14">
          <cell r="C14" t="str">
            <v>김세영</v>
          </cell>
          <cell r="E14" t="str">
            <v>남한고</v>
          </cell>
          <cell r="F14" t="str">
            <v>5:41.35</v>
          </cell>
        </row>
        <row r="15">
          <cell r="C15" t="str">
            <v>최서영</v>
          </cell>
          <cell r="E15" t="str">
            <v>대전체육고</v>
          </cell>
          <cell r="F15" t="str">
            <v>5:46.38</v>
          </cell>
        </row>
        <row r="16">
          <cell r="C16" t="str">
            <v>홍해인</v>
          </cell>
          <cell r="E16" t="str">
            <v>천안쌍용고</v>
          </cell>
          <cell r="F16" t="str">
            <v>5:54.56</v>
          </cell>
        </row>
      </sheetData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송채린</v>
          </cell>
          <cell r="E11" t="str">
            <v>구로고</v>
          </cell>
          <cell r="F11" t="str">
            <v>19:49.36</v>
          </cell>
        </row>
        <row r="12">
          <cell r="C12" t="str">
            <v>전은재</v>
          </cell>
          <cell r="E12" t="str">
            <v>영광공업고</v>
          </cell>
          <cell r="F12" t="str">
            <v>19:54.12</v>
          </cell>
        </row>
        <row r="13">
          <cell r="C13" t="str">
            <v>박다해</v>
          </cell>
          <cell r="E13" t="str">
            <v>구로고</v>
          </cell>
          <cell r="F13" t="str">
            <v>20:22.87</v>
          </cell>
        </row>
      </sheetData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최서영</v>
          </cell>
          <cell r="E11" t="str">
            <v>대전체육고</v>
          </cell>
          <cell r="F11" t="str">
            <v>13:23.97</v>
          </cell>
        </row>
        <row r="12">
          <cell r="C12" t="str">
            <v>홍해인</v>
          </cell>
          <cell r="E12" t="str">
            <v>천안쌍용고</v>
          </cell>
          <cell r="F12" t="str">
            <v>13:41.32</v>
          </cell>
        </row>
      </sheetData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장대X"/>
      <sheetName val="멀리X"/>
      <sheetName val="세단X"/>
      <sheetName val="포환"/>
      <sheetName val="원반"/>
      <sheetName val="해머X"/>
      <sheetName val="투창X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C11" t="str">
            <v>박소진</v>
          </cell>
          <cell r="E11" t="str">
            <v>금오고</v>
          </cell>
          <cell r="F11" t="str">
            <v>13.78</v>
          </cell>
        </row>
        <row r="12">
          <cell r="C12" t="str">
            <v>황수빈</v>
          </cell>
          <cell r="E12" t="str">
            <v>포항이동고</v>
          </cell>
          <cell r="F12" t="str">
            <v>8.85</v>
          </cell>
        </row>
        <row r="13">
          <cell r="C13" t="str">
            <v>장예영</v>
          </cell>
          <cell r="E13" t="str">
            <v>충북체육고</v>
          </cell>
          <cell r="F13" t="str">
            <v>4.63</v>
          </cell>
        </row>
      </sheetData>
      <sheetData sheetId="5">
        <row r="11">
          <cell r="C11" t="str">
            <v>황수빈</v>
          </cell>
          <cell r="E11" t="str">
            <v>포항이동고</v>
          </cell>
          <cell r="F11" t="str">
            <v>37.11</v>
          </cell>
        </row>
      </sheetData>
      <sheetData sheetId="6" refreshError="1"/>
      <sheetData sheetId="7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F8" t="str">
            <v>3.9</v>
          </cell>
        </row>
        <row r="11">
          <cell r="C11" t="str">
            <v>조경환</v>
          </cell>
          <cell r="E11" t="str">
            <v>덕계고</v>
          </cell>
          <cell r="F11" t="str">
            <v>10.49</v>
          </cell>
        </row>
        <row r="12">
          <cell r="C12" t="str">
            <v>윤여준</v>
          </cell>
          <cell r="E12" t="str">
            <v>충남체육고</v>
          </cell>
          <cell r="F12" t="str">
            <v>10.60</v>
          </cell>
        </row>
        <row r="13">
          <cell r="C13" t="str">
            <v>이찬형</v>
          </cell>
          <cell r="E13" t="str">
            <v>대전체육고</v>
          </cell>
          <cell r="F13" t="str">
            <v>10.70</v>
          </cell>
        </row>
        <row r="14">
          <cell r="C14" t="str">
            <v>서민준</v>
          </cell>
          <cell r="E14" t="str">
            <v>용남고</v>
          </cell>
          <cell r="F14" t="str">
            <v>10.79</v>
          </cell>
        </row>
        <row r="15">
          <cell r="C15" t="str">
            <v>이태화</v>
          </cell>
          <cell r="E15" t="str">
            <v>동인천고</v>
          </cell>
          <cell r="F15" t="str">
            <v>10.81</v>
          </cell>
        </row>
        <row r="16">
          <cell r="C16" t="str">
            <v>김현수</v>
          </cell>
          <cell r="E16" t="str">
            <v>김해가야고</v>
          </cell>
          <cell r="F16" t="str">
            <v>11.00</v>
          </cell>
        </row>
      </sheetData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0.3</v>
          </cell>
        </row>
        <row r="11">
          <cell r="C11" t="str">
            <v>이태화</v>
          </cell>
          <cell r="E11" t="str">
            <v>동인천고</v>
          </cell>
          <cell r="F11" t="str">
            <v>22.28 CR</v>
          </cell>
        </row>
        <row r="12">
          <cell r="C12" t="str">
            <v>이태희</v>
          </cell>
          <cell r="E12" t="str">
            <v>용남고</v>
          </cell>
          <cell r="F12" t="str">
            <v>22.83</v>
          </cell>
        </row>
        <row r="13">
          <cell r="C13" t="str">
            <v>김승민</v>
          </cell>
          <cell r="E13" t="str">
            <v>충남체육고</v>
          </cell>
          <cell r="F13" t="str">
            <v>22.86</v>
          </cell>
        </row>
      </sheetData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정윤성</v>
          </cell>
          <cell r="E11" t="str">
            <v>충남체육고</v>
          </cell>
          <cell r="F11" t="str">
            <v>50.10</v>
          </cell>
        </row>
        <row r="12">
          <cell r="C12" t="str">
            <v>여건</v>
          </cell>
          <cell r="E12" t="str">
            <v>김포제일공업고</v>
          </cell>
          <cell r="F12" t="str">
            <v>54.70</v>
          </cell>
        </row>
        <row r="13">
          <cell r="C13" t="str">
            <v>이진영</v>
          </cell>
          <cell r="E13" t="str">
            <v>심원고</v>
          </cell>
          <cell r="F13" t="str">
            <v>58.73</v>
          </cell>
        </row>
      </sheetData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서알리</v>
          </cell>
          <cell r="E11" t="str">
            <v>김해가야고</v>
          </cell>
          <cell r="F11" t="str">
            <v>1:58.64 CR</v>
          </cell>
        </row>
        <row r="12">
          <cell r="C12" t="str">
            <v>최재혁</v>
          </cell>
          <cell r="E12" t="str">
            <v>경북체육고</v>
          </cell>
          <cell r="F12" t="str">
            <v>2:00.62</v>
          </cell>
        </row>
        <row r="13">
          <cell r="C13" t="str">
            <v>김성호</v>
          </cell>
          <cell r="E13" t="str">
            <v>충남체육고</v>
          </cell>
          <cell r="F13" t="str">
            <v>2:00.92</v>
          </cell>
        </row>
        <row r="14">
          <cell r="C14" t="str">
            <v>정승화</v>
          </cell>
          <cell r="E14" t="str">
            <v>전남체육고</v>
          </cell>
          <cell r="F14" t="str">
            <v>2:09.74</v>
          </cell>
        </row>
        <row r="15">
          <cell r="C15" t="str">
            <v>이영웅</v>
          </cell>
          <cell r="E15" t="str">
            <v>문창고</v>
          </cell>
          <cell r="F15" t="str">
            <v>2:26.00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1.1</v>
          </cell>
        </row>
        <row r="11">
          <cell r="C11" t="str">
            <v>박상현</v>
          </cell>
          <cell r="E11" t="str">
            <v>충주남한강초</v>
          </cell>
          <cell r="F11" t="str">
            <v>12.13</v>
          </cell>
        </row>
        <row r="12">
          <cell r="C12" t="str">
            <v>원형진</v>
          </cell>
          <cell r="E12" t="str">
            <v>충남아산남성초</v>
          </cell>
          <cell r="F12" t="str">
            <v>12.40</v>
          </cell>
        </row>
        <row r="13">
          <cell r="C13" t="str">
            <v>서동휘</v>
          </cell>
          <cell r="E13" t="str">
            <v>서울신북초</v>
          </cell>
          <cell r="F13" t="str">
            <v>12.48</v>
          </cell>
        </row>
        <row r="14">
          <cell r="C14" t="str">
            <v>최준혁</v>
          </cell>
          <cell r="E14" t="str">
            <v>인천문학초</v>
          </cell>
          <cell r="F14" t="str">
            <v>12.57</v>
          </cell>
        </row>
        <row r="15">
          <cell r="C15" t="str">
            <v>이예준</v>
          </cell>
          <cell r="E15" t="str">
            <v>부산용산초</v>
          </cell>
          <cell r="F15" t="str">
            <v>12.68</v>
          </cell>
        </row>
        <row r="16">
          <cell r="C16" t="str">
            <v>이지우</v>
          </cell>
          <cell r="E16" t="str">
            <v>충북단월초</v>
          </cell>
          <cell r="F16" t="str">
            <v>12.72</v>
          </cell>
        </row>
        <row r="17">
          <cell r="C17" t="str">
            <v>이예성</v>
          </cell>
          <cell r="E17" t="str">
            <v>부산문현초</v>
          </cell>
          <cell r="F17" t="str">
            <v>12.98</v>
          </cell>
        </row>
        <row r="18">
          <cell r="C18" t="str">
            <v>이유겸</v>
          </cell>
          <cell r="E18" t="str">
            <v>인천문학초</v>
          </cell>
          <cell r="F18" t="str">
            <v>13.10</v>
          </cell>
        </row>
      </sheetData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오창기</v>
          </cell>
          <cell r="E11" t="str">
            <v>김해가야고</v>
          </cell>
          <cell r="F11" t="str">
            <v>3:56.91 CR</v>
          </cell>
        </row>
        <row r="12">
          <cell r="C12" t="str">
            <v>오민석</v>
          </cell>
          <cell r="E12" t="str">
            <v>순심고</v>
          </cell>
          <cell r="F12" t="str">
            <v>4:00.28 CR</v>
          </cell>
        </row>
        <row r="13">
          <cell r="C13" t="str">
            <v>김현우</v>
          </cell>
          <cell r="E13" t="str">
            <v>충남체육고</v>
          </cell>
          <cell r="F13" t="str">
            <v>4:08.06</v>
          </cell>
        </row>
        <row r="14">
          <cell r="C14" t="str">
            <v>심규현</v>
          </cell>
          <cell r="E14" t="str">
            <v>배문고</v>
          </cell>
          <cell r="F14" t="str">
            <v>4:08.69</v>
          </cell>
        </row>
        <row r="15">
          <cell r="C15" t="str">
            <v>정원희</v>
          </cell>
          <cell r="E15" t="str">
            <v>강릉명륜고</v>
          </cell>
          <cell r="F15" t="str">
            <v>4:12.70</v>
          </cell>
        </row>
        <row r="16">
          <cell r="C16" t="str">
            <v>정승화</v>
          </cell>
          <cell r="E16" t="str">
            <v>전남체육고</v>
          </cell>
          <cell r="F16" t="str">
            <v>4:18.88</v>
          </cell>
        </row>
        <row r="17">
          <cell r="C17" t="str">
            <v>김홍민</v>
          </cell>
          <cell r="E17" t="str">
            <v>배문고</v>
          </cell>
          <cell r="F17" t="str">
            <v>4:19.33</v>
          </cell>
        </row>
        <row r="18">
          <cell r="C18" t="str">
            <v>김성호</v>
          </cell>
          <cell r="E18" t="str">
            <v>충남체육고</v>
          </cell>
          <cell r="F18" t="str">
            <v>4:27.74</v>
          </cell>
        </row>
      </sheetData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오민석</v>
          </cell>
          <cell r="E11" t="str">
            <v>순심고</v>
          </cell>
          <cell r="F11" t="str">
            <v>16:04.25</v>
          </cell>
        </row>
        <row r="12">
          <cell r="C12" t="str">
            <v>심규현</v>
          </cell>
          <cell r="E12" t="str">
            <v>배문고</v>
          </cell>
          <cell r="F12" t="str">
            <v>16:08.97</v>
          </cell>
        </row>
        <row r="13">
          <cell r="C13" t="str">
            <v>김현우</v>
          </cell>
          <cell r="E13" t="str">
            <v>충남체육고</v>
          </cell>
          <cell r="F13" t="str">
            <v>16:25.47</v>
          </cell>
        </row>
        <row r="14">
          <cell r="C14" t="str">
            <v>이정훈</v>
          </cell>
          <cell r="E14" t="str">
            <v>순심고</v>
          </cell>
          <cell r="F14" t="str">
            <v>16:28.26</v>
          </cell>
        </row>
        <row r="15">
          <cell r="C15" t="str">
            <v>정원희</v>
          </cell>
          <cell r="E15" t="str">
            <v>강릉명륜고</v>
          </cell>
          <cell r="F15" t="str">
            <v>16:52.39</v>
          </cell>
        </row>
        <row r="16">
          <cell r="C16" t="str">
            <v>김홍민</v>
          </cell>
          <cell r="E16" t="str">
            <v>배문고</v>
          </cell>
          <cell r="F16" t="str">
            <v>16:57.76</v>
          </cell>
        </row>
      </sheetData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이영웅</v>
          </cell>
          <cell r="E11" t="str">
            <v>문창고</v>
          </cell>
          <cell r="F11" t="str">
            <v>10:52.01</v>
          </cell>
        </row>
        <row r="12">
          <cell r="C12" t="str">
            <v>박노진</v>
          </cell>
          <cell r="E12" t="str">
            <v>충북체육고</v>
          </cell>
          <cell r="F12" t="str">
            <v>10:53.69</v>
          </cell>
        </row>
      </sheetData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김우현</v>
          </cell>
          <cell r="E11" t="str">
            <v>문창고</v>
          </cell>
          <cell r="F11" t="str">
            <v>25:49.33</v>
          </cell>
        </row>
        <row r="12">
          <cell r="C12" t="str">
            <v>김도현</v>
          </cell>
          <cell r="E12" t="str">
            <v>경북체육고</v>
          </cell>
          <cell r="F12" t="str">
            <v>27:24.35</v>
          </cell>
        </row>
      </sheetData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이재윤</v>
          </cell>
          <cell r="E11" t="str">
            <v>포항이동고</v>
          </cell>
          <cell r="F11" t="str">
            <v>57.17</v>
          </cell>
        </row>
        <row r="12">
          <cell r="C12" t="str">
            <v>임채윤</v>
          </cell>
          <cell r="E12" t="str">
            <v>광주체육고</v>
          </cell>
          <cell r="F12" t="str">
            <v>58.07</v>
          </cell>
        </row>
        <row r="13">
          <cell r="C13" t="str">
            <v>이진영</v>
          </cell>
          <cell r="E13" t="str">
            <v>심원고</v>
          </cell>
          <cell r="F13" t="str">
            <v>1:03.41</v>
          </cell>
        </row>
      </sheetData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장대"/>
      <sheetName val="멀리"/>
      <sheetName val="세단"/>
      <sheetName val="포환"/>
      <sheetName val="원반X"/>
      <sheetName val="해머"/>
      <sheetName val="투창X"/>
      <sheetName val="10종경기"/>
    </sheetNames>
    <sheetDataSet>
      <sheetData sheetId="0"/>
      <sheetData sheetId="1"/>
      <sheetData sheetId="2">
        <row r="11">
          <cell r="C11" t="str">
            <v>이찬형</v>
          </cell>
          <cell r="E11" t="str">
            <v>대전체육고</v>
          </cell>
          <cell r="F11" t="str">
            <v>7.00 CR</v>
          </cell>
          <cell r="G11" t="str">
            <v>0.1</v>
          </cell>
        </row>
        <row r="12">
          <cell r="C12" t="str">
            <v>김지환</v>
          </cell>
          <cell r="E12" t="str">
            <v>경기모바일과학고</v>
          </cell>
          <cell r="F12" t="str">
            <v>6.36</v>
          </cell>
          <cell r="G12" t="str">
            <v>-0.2</v>
          </cell>
        </row>
      </sheetData>
      <sheetData sheetId="3">
        <row r="11">
          <cell r="C11" t="str">
            <v>윤여준</v>
          </cell>
          <cell r="E11" t="str">
            <v>충남체육고</v>
          </cell>
          <cell r="F11" t="str">
            <v>14.70</v>
          </cell>
          <cell r="G11" t="str">
            <v>0.2</v>
          </cell>
        </row>
        <row r="12">
          <cell r="C12" t="str">
            <v>김지환</v>
          </cell>
          <cell r="E12" t="str">
            <v>경기모바일과학고</v>
          </cell>
          <cell r="F12" t="str">
            <v>14.23</v>
          </cell>
          <cell r="G12" t="str">
            <v>-0.3</v>
          </cell>
        </row>
      </sheetData>
      <sheetData sheetId="4">
        <row r="11">
          <cell r="C11" t="str">
            <v>주재훈</v>
          </cell>
          <cell r="E11" t="str">
            <v>동인천고</v>
          </cell>
          <cell r="F11" t="str">
            <v>15.72 CR</v>
          </cell>
        </row>
      </sheetData>
      <sheetData sheetId="5"/>
      <sheetData sheetId="6">
        <row r="11">
          <cell r="C11" t="str">
            <v>김영욱</v>
          </cell>
          <cell r="E11" t="str">
            <v>김화공업고</v>
          </cell>
          <cell r="F11" t="str">
            <v>52.50</v>
          </cell>
        </row>
      </sheetData>
      <sheetData sheetId="7"/>
      <sheetData sheetId="8">
        <row r="11">
          <cell r="C11" t="str">
            <v>성지윤</v>
          </cell>
        </row>
      </sheetData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0.0</v>
          </cell>
        </row>
        <row r="11">
          <cell r="C11" t="str">
            <v>김민서</v>
          </cell>
          <cell r="E11" t="str">
            <v>경기체육고</v>
          </cell>
          <cell r="F11" t="str">
            <v>12.61 CR</v>
          </cell>
        </row>
      </sheetData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0.7</v>
          </cell>
        </row>
        <row r="11">
          <cell r="C11" t="str">
            <v>김민서</v>
          </cell>
          <cell r="E11" t="str">
            <v>경기체육고</v>
          </cell>
          <cell r="F11" t="str">
            <v>25.86</v>
          </cell>
        </row>
        <row r="12">
          <cell r="C12" t="str">
            <v>양예빈</v>
          </cell>
          <cell r="E12" t="str">
            <v>전남체육고</v>
          </cell>
          <cell r="F12" t="str">
            <v>26.13</v>
          </cell>
        </row>
        <row r="13">
          <cell r="C13" t="str">
            <v>김예영</v>
          </cell>
          <cell r="E13" t="str">
            <v>남한고</v>
          </cell>
          <cell r="F13" t="str">
            <v>26.64</v>
          </cell>
        </row>
      </sheetData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양예빈</v>
          </cell>
          <cell r="E11" t="str">
            <v>전남체육고</v>
          </cell>
          <cell r="F11" t="str">
            <v>57.29</v>
          </cell>
        </row>
        <row r="12">
          <cell r="C12" t="str">
            <v>김예영</v>
          </cell>
          <cell r="E12" t="str">
            <v>남한고</v>
          </cell>
          <cell r="F12" t="str">
            <v>1:00.49</v>
          </cell>
        </row>
        <row r="13">
          <cell r="C13" t="str">
            <v>이주현</v>
          </cell>
          <cell r="E13" t="str">
            <v>소래고</v>
          </cell>
          <cell r="F13" t="str">
            <v>1:02.55</v>
          </cell>
        </row>
      </sheetData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서은영</v>
          </cell>
          <cell r="E11" t="str">
            <v>전남체육고</v>
          </cell>
          <cell r="F11" t="str">
            <v>5:16.55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0.7</v>
          </cell>
        </row>
        <row r="11">
          <cell r="C11" t="str">
            <v>이예준</v>
          </cell>
          <cell r="E11" t="str">
            <v>부산용산초</v>
          </cell>
          <cell r="F11" t="str">
            <v>25.54</v>
          </cell>
        </row>
        <row r="12">
          <cell r="C12" t="str">
            <v>최준혁</v>
          </cell>
          <cell r="E12" t="str">
            <v>인천문학초</v>
          </cell>
          <cell r="F12" t="str">
            <v>25.75</v>
          </cell>
        </row>
        <row r="13">
          <cell r="C13" t="str">
            <v>서동휘</v>
          </cell>
          <cell r="E13" t="str">
            <v>서울신북초</v>
          </cell>
          <cell r="F13" t="str">
            <v>26.00</v>
          </cell>
        </row>
        <row r="14">
          <cell r="C14" t="str">
            <v>이정민</v>
          </cell>
          <cell r="E14" t="str">
            <v>경기현일초</v>
          </cell>
          <cell r="F14" t="str">
            <v>26.11</v>
          </cell>
        </row>
        <row r="15">
          <cell r="C15" t="str">
            <v>이유겸</v>
          </cell>
          <cell r="E15" t="str">
            <v>인천문학초</v>
          </cell>
          <cell r="F15" t="str">
            <v>26.71</v>
          </cell>
        </row>
        <row r="16">
          <cell r="C16" t="str">
            <v>이예성</v>
          </cell>
          <cell r="E16" t="str">
            <v>부산문현초</v>
          </cell>
          <cell r="F16" t="str">
            <v>26.86</v>
          </cell>
        </row>
      </sheetData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서은영</v>
          </cell>
          <cell r="E11" t="str">
            <v>전남체육고</v>
          </cell>
          <cell r="F11" t="str">
            <v>20:50.98</v>
          </cell>
        </row>
      </sheetData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1.0</v>
          </cell>
        </row>
        <row r="11">
          <cell r="C11" t="str">
            <v>전지혜</v>
          </cell>
          <cell r="E11" t="str">
            <v>신명고</v>
          </cell>
          <cell r="F11" t="str">
            <v>16.18</v>
          </cell>
        </row>
        <row r="12">
          <cell r="C12" t="str">
            <v>김지원</v>
          </cell>
          <cell r="E12" t="str">
            <v>신명고</v>
          </cell>
          <cell r="F12" t="str">
            <v>16.91</v>
          </cell>
        </row>
        <row r="13">
          <cell r="C13" t="str">
            <v>최지우</v>
          </cell>
          <cell r="E13" t="str">
            <v>충남체육고</v>
          </cell>
          <cell r="F13" t="str">
            <v>18.41</v>
          </cell>
        </row>
      </sheetData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X"/>
      <sheetName val="해머X"/>
      <sheetName val="투창"/>
      <sheetName val="7종경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C11" t="str">
            <v>최가은</v>
          </cell>
          <cell r="E11" t="str">
            <v>충북체육고</v>
          </cell>
          <cell r="F11" t="str">
            <v>12.31</v>
          </cell>
        </row>
      </sheetData>
      <sheetData sheetId="5" refreshError="1"/>
      <sheetData sheetId="6" refreshError="1"/>
      <sheetData sheetId="7" refreshError="1">
        <row r="11">
          <cell r="C11" t="str">
            <v>최지우</v>
          </cell>
          <cell r="E11" t="str">
            <v>충남체육고</v>
          </cell>
          <cell r="F11" t="str">
            <v>32.47</v>
          </cell>
        </row>
      </sheetData>
      <sheetData sheetId="8" refreshError="1">
        <row r="11">
          <cell r="C11" t="str">
            <v>김지원</v>
          </cell>
          <cell r="E11" t="str">
            <v>신명고</v>
          </cell>
          <cell r="F11" t="str">
            <v>3.700점</v>
          </cell>
        </row>
        <row r="12">
          <cell r="C12" t="str">
            <v>강민경</v>
          </cell>
          <cell r="E12" t="str">
            <v>부산사대부설고</v>
          </cell>
          <cell r="F12" t="str">
            <v>3.679점</v>
          </cell>
        </row>
        <row r="13">
          <cell r="C13" t="str">
            <v>전지혜</v>
          </cell>
          <cell r="E13" t="str">
            <v>신명고</v>
          </cell>
          <cell r="F13" t="str">
            <v>3.036점</v>
          </cell>
        </row>
        <row r="14">
          <cell r="C14" t="str">
            <v>이슬기</v>
          </cell>
          <cell r="E14" t="str">
            <v>신명고</v>
          </cell>
          <cell r="F14" t="str">
            <v>2.327점</v>
          </cell>
        </row>
      </sheetData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>
        <row r="11">
          <cell r="C11" t="str">
            <v>황현승 김지후 유호진 정화영</v>
          </cell>
          <cell r="E11" t="str">
            <v>삼은초</v>
          </cell>
        </row>
        <row r="12">
          <cell r="C12" t="str">
            <v>이지호 조필상 이예성 백재현</v>
          </cell>
          <cell r="E12" t="str">
            <v>서울강신초</v>
          </cell>
        </row>
        <row r="13">
          <cell r="C13" t="str">
            <v>양승호 정호담 김율강 김이랑</v>
          </cell>
          <cell r="E13" t="str">
            <v>해남동초</v>
          </cell>
        </row>
        <row r="14">
          <cell r="C14" t="str">
            <v>윤시우 현우진 이현수 김성민</v>
          </cell>
          <cell r="E14" t="str">
            <v>인천서곶초</v>
          </cell>
        </row>
        <row r="15">
          <cell r="C15" t="str">
            <v xml:space="preserve">신지후 김민석 조준영 박서준 </v>
          </cell>
          <cell r="E15" t="str">
            <v>개봉초</v>
          </cell>
        </row>
        <row r="16">
          <cell r="C16" t="str">
            <v>이온유 김현우 유동연 고민호</v>
          </cell>
          <cell r="E16" t="str">
            <v>전북봉서초</v>
          </cell>
        </row>
        <row r="17">
          <cell r="C17" t="str">
            <v xml:space="preserve">김규원 김종인 문세영 이정인 </v>
          </cell>
          <cell r="E17" t="str">
            <v>충남당진원당초</v>
          </cell>
        </row>
        <row r="18">
          <cell r="C18" t="str">
            <v>박건하 안형빈 최민제 박진원</v>
          </cell>
          <cell r="E18" t="str">
            <v>광주수문초</v>
          </cell>
          <cell r="F18" t="str">
            <v>59.34</v>
          </cell>
        </row>
      </sheetData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>
        <row r="11">
          <cell r="C11" t="str">
            <v>황재이 송혜주 성채은 이지원</v>
          </cell>
          <cell r="E11" t="str">
            <v>개봉초</v>
          </cell>
        </row>
        <row r="12">
          <cell r="C12" t="str">
            <v xml:space="preserve">이아람 이혜림 정예원 배서연 </v>
          </cell>
          <cell r="E12" t="str">
            <v>서울강신초</v>
          </cell>
          <cell r="F12" t="str">
            <v>56.68</v>
          </cell>
        </row>
        <row r="13">
          <cell r="C13" t="str">
            <v>장민선 김나연 이하나 백서희</v>
          </cell>
          <cell r="E13" t="str">
            <v>전북삼례중앙초</v>
          </cell>
          <cell r="F13" t="str">
            <v>56.85</v>
          </cell>
        </row>
        <row r="14">
          <cell r="C14" t="str">
            <v xml:space="preserve">류이안 김정연 이시율 류아인 </v>
          </cell>
          <cell r="E14" t="str">
            <v>경기현일초</v>
          </cell>
          <cell r="F14" t="str">
            <v>57.39</v>
          </cell>
        </row>
        <row r="15">
          <cell r="C15" t="str">
            <v>김나연 최지윤 안아인 임효린</v>
          </cell>
          <cell r="E15" t="str">
            <v>충남서천초</v>
          </cell>
          <cell r="F15" t="str">
            <v>57.70</v>
          </cell>
        </row>
        <row r="16">
          <cell r="C16" t="str">
            <v xml:space="preserve">전양지 전지영 조가은 김태빈 </v>
          </cell>
          <cell r="E16" t="str">
            <v>전남목포서부초</v>
          </cell>
          <cell r="F16" t="str">
            <v>58.38</v>
          </cell>
        </row>
        <row r="17">
          <cell r="C17" t="str">
            <v>곽민지 김윤서 이소율 이수아</v>
          </cell>
          <cell r="E17" t="str">
            <v>서울영원초</v>
          </cell>
          <cell r="F17" t="str">
            <v>1:00.81</v>
          </cell>
        </row>
      </sheetData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유재찬 김동진 곽의찬 이유준</v>
          </cell>
          <cell r="E11" t="str">
            <v>월배중</v>
          </cell>
          <cell r="F11" t="str">
            <v>44.03 CR</v>
          </cell>
        </row>
        <row r="12">
          <cell r="C12" t="str">
            <v>정제영 장근오 양교원 주민성</v>
          </cell>
          <cell r="E12" t="str">
            <v>비아중</v>
          </cell>
          <cell r="F12" t="str">
            <v>45.13</v>
          </cell>
        </row>
        <row r="13">
          <cell r="C13" t="str">
            <v>최정인 김영한 이시안 김광섭</v>
          </cell>
          <cell r="E13" t="str">
            <v>논산중</v>
          </cell>
          <cell r="F13" t="str">
            <v>45.78</v>
          </cell>
        </row>
        <row r="14">
          <cell r="C14" t="str">
            <v>김태성 이예찬 오준석 최성원</v>
          </cell>
          <cell r="E14" t="str">
            <v>부원중</v>
          </cell>
          <cell r="F14" t="str">
            <v>46.08</v>
          </cell>
        </row>
        <row r="15">
          <cell r="C15" t="str">
            <v>김민규 김수하 김성진 신광근</v>
          </cell>
          <cell r="E15" t="str">
            <v>서곶중</v>
          </cell>
          <cell r="F15" t="str">
            <v>46.27</v>
          </cell>
        </row>
        <row r="16">
          <cell r="C16" t="str">
            <v>김지훈 김도환 박찬영 이한준</v>
          </cell>
          <cell r="E16" t="str">
            <v>용인중</v>
          </cell>
          <cell r="F16" t="str">
            <v>47.87</v>
          </cell>
        </row>
      </sheetData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김태성 임재우 오준석 이예찬</v>
          </cell>
          <cell r="E11" t="str">
            <v>부원중</v>
          </cell>
          <cell r="F11" t="str">
            <v>3:32.27 CR</v>
          </cell>
        </row>
        <row r="12">
          <cell r="C12" t="str">
            <v>이민준 정광민 김권율 홍준석</v>
          </cell>
          <cell r="E12" t="str">
            <v>경기체육중</v>
          </cell>
          <cell r="F12" t="str">
            <v>3:36.98</v>
          </cell>
        </row>
        <row r="13">
          <cell r="C13" t="str">
            <v>정예준 오예준 김한서 김단우</v>
          </cell>
          <cell r="E13" t="str">
            <v>인천남중</v>
          </cell>
          <cell r="F13" t="str">
            <v>3:38.78</v>
          </cell>
        </row>
        <row r="14">
          <cell r="C14" t="str">
            <v>양현욱 기은결 백의연 박태언</v>
          </cell>
          <cell r="E14" t="str">
            <v>광주체육중</v>
          </cell>
          <cell r="F14" t="str">
            <v>3:39.17</v>
          </cell>
        </row>
        <row r="15">
          <cell r="C15" t="str">
            <v>이윤준 한승율 황재형 정우찬</v>
          </cell>
          <cell r="E15" t="str">
            <v>월배중</v>
          </cell>
          <cell r="F15" t="str">
            <v>3:42.87</v>
          </cell>
        </row>
        <row r="16">
          <cell r="C16" t="str">
            <v>김민규 신광근 김수하 김성진</v>
          </cell>
          <cell r="E16" t="str">
            <v>서곶중</v>
          </cell>
          <cell r="F16" t="str">
            <v>3:43.46</v>
          </cell>
        </row>
      </sheetData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김유진 이채원 김민지 오주아</v>
          </cell>
          <cell r="E11" t="str">
            <v>월촌중</v>
          </cell>
          <cell r="F11" t="str">
            <v>51.49</v>
          </cell>
        </row>
        <row r="12">
          <cell r="C12" t="str">
            <v>방시우 김민경 김규연 노연우</v>
          </cell>
          <cell r="E12" t="str">
            <v>백현중</v>
          </cell>
          <cell r="F12" t="str">
            <v>53.17</v>
          </cell>
        </row>
        <row r="13">
          <cell r="C13" t="str">
            <v>김도영 김다영 장수빈 김다윤</v>
          </cell>
          <cell r="E13" t="str">
            <v>단원중</v>
          </cell>
          <cell r="F13" t="str">
            <v>53.36</v>
          </cell>
        </row>
        <row r="14">
          <cell r="C14" t="str">
            <v>이민정 박은서 이영현 이   슬</v>
          </cell>
          <cell r="E14" t="str">
            <v>용인중</v>
          </cell>
          <cell r="F14" t="str">
            <v>53.53</v>
          </cell>
        </row>
        <row r="15">
          <cell r="C15" t="str">
            <v>임지우 이수빈 이민정 정수민</v>
          </cell>
          <cell r="E15" t="str">
            <v>신천중</v>
          </cell>
          <cell r="F15" t="str">
            <v>54.54</v>
          </cell>
        </row>
        <row r="16">
          <cell r="C16" t="str">
            <v>서유나 김유빈 박가은 송미화</v>
          </cell>
          <cell r="E16" t="str">
            <v>사내중</v>
          </cell>
          <cell r="F16" t="str">
            <v>55.07</v>
          </cell>
        </row>
        <row r="17">
          <cell r="C17" t="str">
            <v>김채원 서여주 이소은 이하음</v>
          </cell>
          <cell r="E17" t="str">
            <v>광주체육중</v>
          </cell>
          <cell r="F17" t="str">
            <v>55.34</v>
          </cell>
        </row>
      </sheetData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김민지 오주아 김유진 이채원</v>
          </cell>
          <cell r="E11" t="str">
            <v>월촌중</v>
          </cell>
          <cell r="F11" t="str">
            <v>4:07.53 CR</v>
          </cell>
        </row>
        <row r="12">
          <cell r="C12" t="str">
            <v>서여주 이소은 이하음 김희원</v>
          </cell>
          <cell r="E12" t="str">
            <v>광주체육중</v>
          </cell>
          <cell r="F12" t="str">
            <v>4:20.35</v>
          </cell>
        </row>
        <row r="13">
          <cell r="C13" t="str">
            <v>이서진 심재은 최나영 조예서</v>
          </cell>
          <cell r="E13" t="str">
            <v>부천여자중</v>
          </cell>
          <cell r="F13" t="str">
            <v>4:20.81</v>
          </cell>
        </row>
        <row r="14">
          <cell r="C14" t="str">
            <v>이영현 이민정 이  슬 박은서</v>
          </cell>
          <cell r="E14" t="str">
            <v>용인중</v>
          </cell>
          <cell r="F14" t="str">
            <v>4:26.26</v>
          </cell>
        </row>
        <row r="15">
          <cell r="C15" t="str">
            <v>임지우 이수빈 정수민 이민정</v>
          </cell>
          <cell r="E15" t="str">
            <v>신천중</v>
          </cell>
          <cell r="F15" t="str">
            <v>4:29.09</v>
          </cell>
        </row>
        <row r="16">
          <cell r="C16" t="str">
            <v>방시우 김규연 노연우 김민경</v>
          </cell>
          <cell r="E16" t="str">
            <v>백현중</v>
          </cell>
          <cell r="F16" t="str">
            <v>4:38.30</v>
          </cell>
        </row>
      </sheetData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 refreshError="1">
        <row r="11">
          <cell r="C11" t="str">
            <v>이재혁 정윤성 김승민 윤여준</v>
          </cell>
          <cell r="E11" t="str">
            <v>충남체육고</v>
          </cell>
          <cell r="F11" t="str">
            <v>41.98 CR</v>
          </cell>
        </row>
        <row r="12">
          <cell r="C12" t="str">
            <v>손호영 차희성 박상우 이지훈</v>
          </cell>
          <cell r="E12" t="str">
            <v>경기체육고</v>
          </cell>
          <cell r="F12" t="str">
            <v>42.23 CR</v>
          </cell>
        </row>
        <row r="13">
          <cell r="C13" t="str">
            <v>김기현 유지웅 나상우 배건율</v>
          </cell>
          <cell r="E13" t="str">
            <v>전남체육고</v>
          </cell>
          <cell r="F13" t="str">
            <v>43.15</v>
          </cell>
        </row>
        <row r="14">
          <cell r="C14" t="str">
            <v>김성준 이종원 주영찬 송병찬</v>
          </cell>
          <cell r="E14" t="str">
            <v>경복고</v>
          </cell>
          <cell r="F14" t="str">
            <v>43.92</v>
          </cell>
        </row>
        <row r="15">
          <cell r="C15" t="str">
            <v>김현 용현건 이수빈 노현서</v>
          </cell>
          <cell r="E15" t="str">
            <v>동인천고</v>
          </cell>
          <cell r="F15" t="str">
            <v>44.22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이민규</v>
          </cell>
          <cell r="E11" t="str">
            <v>홍성초</v>
          </cell>
          <cell r="F11" t="str">
            <v>2:14.28 CR</v>
          </cell>
        </row>
        <row r="12">
          <cell r="C12" t="str">
            <v>현우진</v>
          </cell>
          <cell r="E12" t="str">
            <v>인천서곶초</v>
          </cell>
          <cell r="F12" t="str">
            <v>2:19.73 CR</v>
          </cell>
        </row>
        <row r="13">
          <cell r="C13" t="str">
            <v>김선우</v>
          </cell>
          <cell r="E13" t="str">
            <v>충주성남초</v>
          </cell>
          <cell r="F13" t="str">
            <v>2:20.61</v>
          </cell>
        </row>
        <row r="14">
          <cell r="C14" t="str">
            <v>지홍민</v>
          </cell>
          <cell r="E14" t="str">
            <v>신어초</v>
          </cell>
          <cell r="F14" t="str">
            <v>2:22.30</v>
          </cell>
        </row>
        <row r="15">
          <cell r="C15" t="str">
            <v>김현수</v>
          </cell>
          <cell r="E15" t="str">
            <v>울산양사초</v>
          </cell>
          <cell r="F15" t="str">
            <v>2:26.17</v>
          </cell>
        </row>
        <row r="16">
          <cell r="C16" t="str">
            <v>이현수</v>
          </cell>
          <cell r="E16" t="str">
            <v>인천서곶초</v>
          </cell>
          <cell r="F16" t="str">
            <v>2:28.40</v>
          </cell>
        </row>
        <row r="17">
          <cell r="C17" t="str">
            <v>안지호</v>
          </cell>
          <cell r="E17" t="str">
            <v>서울증산초</v>
          </cell>
          <cell r="F17" t="str">
            <v>2:29.58</v>
          </cell>
        </row>
        <row r="18">
          <cell r="C18" t="str">
            <v>황선호</v>
          </cell>
          <cell r="E18" t="str">
            <v>서울남부초</v>
          </cell>
          <cell r="F18" t="str">
            <v>2:30.16</v>
          </cell>
        </row>
      </sheetData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 refreshError="1">
        <row r="11">
          <cell r="C11" t="str">
            <v>배건율 유지웅 김기현 나상우</v>
          </cell>
          <cell r="E11" t="str">
            <v>전남체육고</v>
          </cell>
          <cell r="F11" t="str">
            <v>3:21.25 CR</v>
          </cell>
        </row>
        <row r="12">
          <cell r="C12" t="str">
            <v>이태화 김현 용현건 노현서</v>
          </cell>
          <cell r="E12" t="str">
            <v>동인천고</v>
          </cell>
          <cell r="F12" t="str">
            <v>3:28.82</v>
          </cell>
        </row>
        <row r="13">
          <cell r="C13" t="str">
            <v>신우진 김민혁 이승복 유기현</v>
          </cell>
          <cell r="E13" t="str">
            <v>용인고</v>
          </cell>
          <cell r="F13" t="str">
            <v>3:33.68</v>
          </cell>
        </row>
        <row r="14">
          <cell r="C14" t="str">
            <v>최희태 김승찬 문현 홍진석</v>
          </cell>
          <cell r="E14" t="str">
            <v>대전체육고</v>
          </cell>
          <cell r="F14" t="str">
            <v>3:40.76</v>
          </cell>
        </row>
      </sheetData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 refreshError="1">
        <row r="11">
          <cell r="C11" t="str">
            <v>양예빈 송수하 조윤서 이은빈</v>
          </cell>
          <cell r="E11" t="str">
            <v>전남체육고</v>
          </cell>
          <cell r="F11" t="str">
            <v>47.99</v>
          </cell>
        </row>
        <row r="12">
          <cell r="C12" t="str">
            <v>정신비 윤주희 이소현 원새롬</v>
          </cell>
          <cell r="E12" t="str">
            <v>문산수억고</v>
          </cell>
          <cell r="F12" t="str">
            <v>52.47</v>
          </cell>
        </row>
      </sheetData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 refreshError="1">
        <row r="11">
          <cell r="C11" t="str">
            <v>송수하 최지선 조윤서 양예빈</v>
          </cell>
          <cell r="E11" t="str">
            <v>전남체육고</v>
          </cell>
          <cell r="F11" t="str">
            <v>3:55.95 CR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심우준</v>
          </cell>
          <cell r="E11" t="str">
            <v>인천석남초</v>
          </cell>
          <cell r="F11" t="str">
            <v>1.53</v>
          </cell>
        </row>
        <row r="12">
          <cell r="C12" t="str">
            <v>박태연</v>
          </cell>
          <cell r="E12" t="str">
            <v>서울당서초</v>
          </cell>
          <cell r="F12" t="str">
            <v>1.50</v>
          </cell>
        </row>
        <row r="13">
          <cell r="C13" t="str">
            <v>박경민</v>
          </cell>
          <cell r="E13" t="str">
            <v>영양중앙초</v>
          </cell>
          <cell r="F13" t="str">
            <v>1.45</v>
          </cell>
        </row>
        <row r="14">
          <cell r="C14" t="str">
            <v>김근원</v>
          </cell>
          <cell r="E14" t="str">
            <v>순천동명초</v>
          </cell>
          <cell r="F14" t="str">
            <v>1.45</v>
          </cell>
        </row>
        <row r="15">
          <cell r="C15" t="str">
            <v>조준영</v>
          </cell>
          <cell r="E15" t="str">
            <v>개봉초</v>
          </cell>
          <cell r="F15" t="str">
            <v>1.35</v>
          </cell>
        </row>
        <row r="16">
          <cell r="C16" t="str">
            <v>강민재</v>
          </cell>
          <cell r="E16" t="str">
            <v>서울증산초</v>
          </cell>
          <cell r="F16" t="str">
            <v>1.30</v>
          </cell>
        </row>
        <row r="17">
          <cell r="C17" t="str">
            <v>박건하</v>
          </cell>
          <cell r="E17" t="str">
            <v>광주수문초</v>
          </cell>
          <cell r="F17" t="str">
            <v>1.30</v>
          </cell>
        </row>
        <row r="18">
          <cell r="C18" t="str">
            <v>이주영</v>
          </cell>
          <cell r="E18" t="str">
            <v>경기신하초</v>
          </cell>
          <cell r="F18" t="str">
            <v>1.25</v>
          </cell>
        </row>
      </sheetData>
      <sheetData sheetId="1">
        <row r="11">
          <cell r="C11" t="str">
            <v>박상현</v>
          </cell>
          <cell r="E11" t="str">
            <v>충북남한강초</v>
          </cell>
          <cell r="F11" t="str">
            <v>5.61 CR</v>
          </cell>
          <cell r="G11" t="str">
            <v>0.0</v>
          </cell>
        </row>
        <row r="12">
          <cell r="C12" t="str">
            <v>김선우</v>
          </cell>
          <cell r="E12" t="str">
            <v>충주성남초</v>
          </cell>
          <cell r="F12" t="str">
            <v>5.38 CR</v>
          </cell>
          <cell r="G12" t="str">
            <v>-0.2</v>
          </cell>
        </row>
        <row r="13">
          <cell r="C13" t="str">
            <v>이정민</v>
          </cell>
          <cell r="E13" t="str">
            <v>경기현일초</v>
          </cell>
          <cell r="F13" t="str">
            <v>5.32 CR</v>
          </cell>
          <cell r="G13" t="str">
            <v>-0.7</v>
          </cell>
        </row>
        <row r="14">
          <cell r="C14" t="str">
            <v>이지우</v>
          </cell>
          <cell r="E14" t="str">
            <v>충북단월초</v>
          </cell>
          <cell r="F14" t="str">
            <v>5.15 CR</v>
          </cell>
          <cell r="G14" t="str">
            <v>-0.6</v>
          </cell>
        </row>
        <row r="15">
          <cell r="C15" t="str">
            <v>양태훈</v>
          </cell>
          <cell r="E15" t="str">
            <v>경북벽진초</v>
          </cell>
          <cell r="F15" t="str">
            <v>5.13 CR</v>
          </cell>
          <cell r="G15" t="str">
            <v>-0.2</v>
          </cell>
        </row>
        <row r="16">
          <cell r="C16" t="str">
            <v>이재희</v>
          </cell>
          <cell r="E16" t="str">
            <v>대전탄방초</v>
          </cell>
          <cell r="F16" t="str">
            <v>4.84</v>
          </cell>
          <cell r="G16" t="str">
            <v>0.5</v>
          </cell>
        </row>
        <row r="17">
          <cell r="C17" t="str">
            <v>김민석</v>
          </cell>
          <cell r="E17" t="str">
            <v>개봉초</v>
          </cell>
          <cell r="F17" t="str">
            <v>4.84</v>
          </cell>
          <cell r="G17" t="str">
            <v>1.3</v>
          </cell>
        </row>
        <row r="18">
          <cell r="C18" t="str">
            <v>고민호</v>
          </cell>
          <cell r="E18" t="str">
            <v>전북봉서초</v>
          </cell>
          <cell r="F18" t="str">
            <v>4.47</v>
          </cell>
          <cell r="G18" t="str">
            <v>1.6</v>
          </cell>
        </row>
      </sheetData>
      <sheetData sheetId="2">
        <row r="11">
          <cell r="C11" t="str">
            <v>최지호</v>
          </cell>
          <cell r="E11" t="str">
            <v>남해지족초</v>
          </cell>
          <cell r="F11" t="str">
            <v>13.74</v>
          </cell>
        </row>
        <row r="12">
          <cell r="C12" t="str">
            <v>이서준</v>
          </cell>
          <cell r="E12" t="str">
            <v>대전옥계초</v>
          </cell>
          <cell r="F12" t="str">
            <v>13.04</v>
          </cell>
        </row>
        <row r="13">
          <cell r="C13" t="str">
            <v>장강건</v>
          </cell>
          <cell r="E13" t="str">
            <v>전남나주중앙초</v>
          </cell>
          <cell r="F13" t="str">
            <v>11.39</v>
          </cell>
        </row>
        <row r="14">
          <cell r="C14" t="str">
            <v>이동진</v>
          </cell>
          <cell r="E14" t="str">
            <v>충북동성초</v>
          </cell>
          <cell r="F14" t="str">
            <v>11.27</v>
          </cell>
        </row>
        <row r="15">
          <cell r="C15" t="str">
            <v>이태주</v>
          </cell>
          <cell r="E15" t="str">
            <v>남양주송라초</v>
          </cell>
          <cell r="F15" t="str">
            <v>9.44</v>
          </cell>
        </row>
        <row r="16">
          <cell r="C16" t="str">
            <v>한준석</v>
          </cell>
          <cell r="E16" t="str">
            <v>남양주송라초</v>
          </cell>
          <cell r="F16" t="str">
            <v>8.66</v>
          </cell>
        </row>
        <row r="17">
          <cell r="C17" t="str">
            <v>김기웅</v>
          </cell>
          <cell r="E17" t="str">
            <v>사내초</v>
          </cell>
          <cell r="F17" t="str">
            <v>7.89</v>
          </cell>
        </row>
        <row r="18">
          <cell r="C18" t="str">
            <v>박시형</v>
          </cell>
          <cell r="E18" t="str">
            <v>경기현일초</v>
          </cell>
          <cell r="F18" t="str">
            <v>7.55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1.3</v>
          </cell>
        </row>
        <row r="11">
          <cell r="C11" t="str">
            <v>전지유</v>
          </cell>
          <cell r="E11" t="str">
            <v>외간초</v>
          </cell>
          <cell r="F11" t="str">
            <v>12.95</v>
          </cell>
        </row>
        <row r="12">
          <cell r="C12" t="str">
            <v>권가은</v>
          </cell>
          <cell r="E12" t="str">
            <v>인천논곡초</v>
          </cell>
          <cell r="F12" t="str">
            <v>13.02</v>
          </cell>
        </row>
        <row r="13">
          <cell r="C13" t="str">
            <v>이지원</v>
          </cell>
          <cell r="E13" t="str">
            <v>개봉초</v>
          </cell>
          <cell r="F13" t="str">
            <v>13.57</v>
          </cell>
        </row>
        <row r="14">
          <cell r="C14" t="str">
            <v>송혜주</v>
          </cell>
          <cell r="E14" t="str">
            <v>개봉초</v>
          </cell>
          <cell r="F14" t="str">
            <v>13.60</v>
          </cell>
        </row>
        <row r="15">
          <cell r="C15" t="str">
            <v>이혜림</v>
          </cell>
          <cell r="E15" t="str">
            <v>서울강신초</v>
          </cell>
          <cell r="F15" t="str">
            <v>13.66</v>
          </cell>
        </row>
        <row r="16">
          <cell r="C16" t="str">
            <v>황지연</v>
          </cell>
          <cell r="E16" t="str">
            <v>병곡초</v>
          </cell>
          <cell r="F16" t="str">
            <v>13.97</v>
          </cell>
        </row>
        <row r="17">
          <cell r="C17" t="str">
            <v>이승서</v>
          </cell>
          <cell r="E17" t="str">
            <v>경기소래초</v>
          </cell>
          <cell r="F17" t="str">
            <v>13.99</v>
          </cell>
        </row>
        <row r="18">
          <cell r="C18" t="str">
            <v>배서연</v>
          </cell>
          <cell r="E18" t="str">
            <v>서울강신초</v>
          </cell>
          <cell r="F18" t="str">
            <v>14.03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1.2</v>
          </cell>
        </row>
        <row r="11">
          <cell r="C11" t="str">
            <v>권가은</v>
          </cell>
          <cell r="E11" t="str">
            <v>인천논곡초</v>
          </cell>
          <cell r="F11" t="str">
            <v>27.34</v>
          </cell>
        </row>
        <row r="12">
          <cell r="C12" t="str">
            <v>송혜주</v>
          </cell>
          <cell r="E12" t="str">
            <v>개봉초</v>
          </cell>
          <cell r="F12" t="str">
            <v>28.04</v>
          </cell>
        </row>
        <row r="13">
          <cell r="C13" t="str">
            <v>조수민</v>
          </cell>
          <cell r="E13" t="str">
            <v>충남당진원당초</v>
          </cell>
          <cell r="F13" t="str">
            <v>28.05</v>
          </cell>
        </row>
        <row r="14">
          <cell r="C14" t="str">
            <v>이지원</v>
          </cell>
          <cell r="E14" t="str">
            <v>개봉초</v>
          </cell>
          <cell r="F14" t="str">
            <v>28.44</v>
          </cell>
        </row>
        <row r="15">
          <cell r="C15" t="str">
            <v>이승서</v>
          </cell>
          <cell r="E15" t="str">
            <v>경기소래초</v>
          </cell>
          <cell r="F15" t="str">
            <v>28.86</v>
          </cell>
        </row>
        <row r="16">
          <cell r="C16" t="str">
            <v>이혜림</v>
          </cell>
          <cell r="E16" t="str">
            <v>서울강신초</v>
          </cell>
          <cell r="F16" t="str">
            <v>29.04</v>
          </cell>
        </row>
        <row r="17">
          <cell r="C17" t="str">
            <v>류이안</v>
          </cell>
          <cell r="E17" t="str">
            <v>경기현일초</v>
          </cell>
          <cell r="F17" t="str">
            <v>29.09</v>
          </cell>
        </row>
        <row r="18">
          <cell r="C18" t="str">
            <v>이세연</v>
          </cell>
          <cell r="E18" t="str">
            <v>인천서곶초</v>
          </cell>
          <cell r="F18" t="str">
            <v>29.21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강나연</v>
          </cell>
          <cell r="E11" t="str">
            <v>충북영동초</v>
          </cell>
          <cell r="F11" t="str">
            <v>2:26.76 CR</v>
          </cell>
        </row>
        <row r="12">
          <cell r="C12" t="str">
            <v>전지현</v>
          </cell>
          <cell r="E12" t="str">
            <v>신어초</v>
          </cell>
          <cell r="F12" t="str">
            <v>2:27.30 CR</v>
          </cell>
        </row>
        <row r="13">
          <cell r="C13" t="str">
            <v>박서현</v>
          </cell>
          <cell r="E13" t="str">
            <v>경남장유초</v>
          </cell>
          <cell r="F13" t="str">
            <v>2:35.53</v>
          </cell>
        </row>
        <row r="14">
          <cell r="C14" t="str">
            <v>김예은</v>
          </cell>
          <cell r="E14" t="str">
            <v>충북각리초</v>
          </cell>
          <cell r="F14" t="str">
            <v>2:36.71</v>
          </cell>
        </row>
        <row r="15">
          <cell r="C15" t="str">
            <v>조수민</v>
          </cell>
          <cell r="E15" t="str">
            <v>충남당진원당초</v>
          </cell>
          <cell r="F15" t="str">
            <v>2:38.45</v>
          </cell>
        </row>
        <row r="16">
          <cell r="C16" t="str">
            <v>이세연</v>
          </cell>
          <cell r="E16" t="str">
            <v>인천서곶초</v>
          </cell>
          <cell r="F16" t="str">
            <v>2:38.46</v>
          </cell>
        </row>
        <row r="17">
          <cell r="C17" t="str">
            <v>장하연</v>
          </cell>
          <cell r="E17" t="str">
            <v>경기김포서초</v>
          </cell>
          <cell r="F17" t="str">
            <v>2:40.02</v>
          </cell>
        </row>
        <row r="18">
          <cell r="C18" t="str">
            <v>배지민</v>
          </cell>
          <cell r="E18" t="str">
            <v>경기서면초</v>
          </cell>
          <cell r="F18" t="str">
            <v>2:41.81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정소연</v>
          </cell>
          <cell r="E11" t="str">
            <v>전북봉서초</v>
          </cell>
          <cell r="F11" t="str">
            <v>1.35</v>
          </cell>
        </row>
        <row r="12">
          <cell r="C12" t="str">
            <v>석재은</v>
          </cell>
          <cell r="E12" t="str">
            <v>경기오학초</v>
          </cell>
          <cell r="F12" t="str">
            <v>1.35</v>
          </cell>
        </row>
        <row r="13">
          <cell r="C13" t="str">
            <v>이하나</v>
          </cell>
          <cell r="E13" t="str">
            <v>전북삼례중앙초</v>
          </cell>
          <cell r="F13" t="str">
            <v>1.30</v>
          </cell>
        </row>
        <row r="14">
          <cell r="C14" t="str">
            <v>신다예</v>
          </cell>
          <cell r="E14" t="str">
            <v>서울당현초</v>
          </cell>
          <cell r="F14" t="str">
            <v>1.25</v>
          </cell>
        </row>
        <row r="15">
          <cell r="C15" t="str">
            <v>천예은</v>
          </cell>
          <cell r="E15" t="str">
            <v>서울중동초</v>
          </cell>
          <cell r="F15" t="str">
            <v>1.25</v>
          </cell>
        </row>
        <row r="16">
          <cell r="C16" t="str">
            <v>이선민</v>
          </cell>
          <cell r="E16" t="str">
            <v>서울당현초</v>
          </cell>
          <cell r="F16" t="str">
            <v>1.25</v>
          </cell>
        </row>
        <row r="17">
          <cell r="C17" t="str">
            <v>주예은</v>
          </cell>
          <cell r="E17" t="str">
            <v>서울녹번초</v>
          </cell>
          <cell r="F17" t="str">
            <v>1.20</v>
          </cell>
        </row>
        <row r="18">
          <cell r="C18" t="str">
            <v>문채린</v>
          </cell>
          <cell r="E18" t="str">
            <v>서울녹번초</v>
          </cell>
          <cell r="F18" t="str">
            <v>1.20</v>
          </cell>
        </row>
      </sheetData>
      <sheetData sheetId="1">
        <row r="11">
          <cell r="C11" t="str">
            <v>전지유</v>
          </cell>
          <cell r="E11" t="str">
            <v>외간초</v>
          </cell>
          <cell r="F11" t="str">
            <v>4.96 CR</v>
          </cell>
          <cell r="G11" t="str">
            <v>-1.1</v>
          </cell>
        </row>
        <row r="12">
          <cell r="C12" t="str">
            <v>류이안</v>
          </cell>
          <cell r="E12" t="str">
            <v>경기현일초</v>
          </cell>
          <cell r="F12" t="str">
            <v>4.54</v>
          </cell>
          <cell r="G12" t="str">
            <v>-1.0</v>
          </cell>
        </row>
        <row r="13">
          <cell r="C13" t="str">
            <v>정소연</v>
          </cell>
          <cell r="E13" t="str">
            <v>전북봉서초</v>
          </cell>
          <cell r="F13" t="str">
            <v>4.27</v>
          </cell>
          <cell r="G13" t="str">
            <v>-1.6</v>
          </cell>
        </row>
        <row r="14">
          <cell r="C14" t="str">
            <v>김나연</v>
          </cell>
          <cell r="E14" t="str">
            <v>전북삼례중앙초</v>
          </cell>
          <cell r="F14" t="str">
            <v>4.20</v>
          </cell>
          <cell r="G14" t="str">
            <v>-0.4</v>
          </cell>
        </row>
        <row r="15">
          <cell r="C15" t="str">
            <v>김지아</v>
          </cell>
          <cell r="E15" t="str">
            <v>충남한울초</v>
          </cell>
          <cell r="F15" t="str">
            <v>4.13</v>
          </cell>
          <cell r="G15" t="str">
            <v>-1.9</v>
          </cell>
        </row>
        <row r="16">
          <cell r="C16" t="str">
            <v>석재은</v>
          </cell>
          <cell r="E16" t="str">
            <v>경기오학초</v>
          </cell>
          <cell r="F16" t="str">
            <v>4.10</v>
          </cell>
          <cell r="G16" t="str">
            <v>-2.4</v>
          </cell>
        </row>
        <row r="17">
          <cell r="C17" t="str">
            <v>이윤채</v>
          </cell>
          <cell r="E17" t="str">
            <v>서울증산초</v>
          </cell>
          <cell r="F17" t="str">
            <v>3.86</v>
          </cell>
          <cell r="G17" t="str">
            <v>-2.4</v>
          </cell>
        </row>
        <row r="18">
          <cell r="C18" t="str">
            <v>김도은</v>
          </cell>
          <cell r="E18" t="str">
            <v>서울석관초</v>
          </cell>
          <cell r="F18" t="str">
            <v>3.82</v>
          </cell>
          <cell r="G18" t="str">
            <v>-1.0</v>
          </cell>
        </row>
      </sheetData>
      <sheetData sheetId="2">
        <row r="11">
          <cell r="C11" t="str">
            <v>김태빈</v>
          </cell>
          <cell r="E11" t="str">
            <v>전남목포서부초</v>
          </cell>
          <cell r="F11" t="str">
            <v>11.37</v>
          </cell>
        </row>
        <row r="12">
          <cell r="C12" t="str">
            <v>구은률</v>
          </cell>
          <cell r="E12" t="str">
            <v>경기가평초</v>
          </cell>
          <cell r="F12" t="str">
            <v>9.35</v>
          </cell>
        </row>
        <row r="13">
          <cell r="C13" t="str">
            <v>김현아</v>
          </cell>
          <cell r="E13" t="str">
            <v>부산용산초</v>
          </cell>
          <cell r="F13" t="str">
            <v>8.92</v>
          </cell>
        </row>
        <row r="14">
          <cell r="C14" t="str">
            <v>김나연</v>
          </cell>
          <cell r="E14" t="str">
            <v>충남서천초</v>
          </cell>
          <cell r="F14" t="str">
            <v>8.91</v>
          </cell>
        </row>
        <row r="15">
          <cell r="C15" t="str">
            <v>최영희</v>
          </cell>
          <cell r="E15" t="str">
            <v>경북의성다인초</v>
          </cell>
          <cell r="F15" t="str">
            <v>8.87</v>
          </cell>
        </row>
        <row r="16">
          <cell r="C16" t="str">
            <v>안태현</v>
          </cell>
          <cell r="E16" t="str">
            <v>신어초</v>
          </cell>
          <cell r="F16" t="str">
            <v>8.62</v>
          </cell>
        </row>
        <row r="17">
          <cell r="C17" t="str">
            <v>최승원</v>
          </cell>
          <cell r="E17" t="str">
            <v>경남장유초</v>
          </cell>
          <cell r="F17" t="str">
            <v>8.40</v>
          </cell>
        </row>
        <row r="18">
          <cell r="C18" t="str">
            <v>주예은</v>
          </cell>
          <cell r="E18" t="str">
            <v>서울녹번초</v>
          </cell>
          <cell r="F18" t="str">
            <v>6.69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F8" t="str">
            <v>3.6</v>
          </cell>
        </row>
        <row r="11">
          <cell r="C11" t="str">
            <v>편찬호</v>
          </cell>
          <cell r="E11" t="str">
            <v>당진원당중</v>
          </cell>
          <cell r="F11" t="str">
            <v>11.36</v>
          </cell>
        </row>
        <row r="12">
          <cell r="C12" t="str">
            <v>이유준</v>
          </cell>
          <cell r="E12" t="str">
            <v>월배중</v>
          </cell>
          <cell r="F12" t="str">
            <v>11.60</v>
          </cell>
        </row>
        <row r="13">
          <cell r="C13" t="str">
            <v>이승훈</v>
          </cell>
          <cell r="E13" t="str">
            <v>성서중</v>
          </cell>
          <cell r="F13" t="str">
            <v>11.64</v>
          </cell>
        </row>
        <row r="14">
          <cell r="C14" t="str">
            <v>이시안</v>
          </cell>
          <cell r="E14" t="str">
            <v>논산중</v>
          </cell>
          <cell r="F14" t="str">
            <v>11.88</v>
          </cell>
        </row>
        <row r="15">
          <cell r="C15" t="str">
            <v>정지우</v>
          </cell>
          <cell r="E15" t="str">
            <v>단원중</v>
          </cell>
          <cell r="F15" t="str">
            <v>12.07</v>
          </cell>
        </row>
        <row r="16">
          <cell r="C16" t="str">
            <v>서민준</v>
          </cell>
          <cell r="E16" t="str">
            <v>내동중</v>
          </cell>
          <cell r="F16" t="str">
            <v>12.21</v>
          </cell>
        </row>
        <row r="17">
          <cell r="C17" t="str">
            <v>정다훈</v>
          </cell>
          <cell r="E17" t="str">
            <v>사내중</v>
          </cell>
          <cell r="F17" t="str">
            <v>12.59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>
            <v>1.1000000000000001</v>
          </cell>
        </row>
        <row r="11">
          <cell r="C11" t="str">
            <v>왕서윤</v>
          </cell>
          <cell r="E11" t="str">
            <v>서울증산초</v>
          </cell>
          <cell r="F11" t="str">
            <v>11.15 CR</v>
          </cell>
        </row>
        <row r="12">
          <cell r="C12" t="str">
            <v>박승채</v>
          </cell>
          <cell r="E12" t="str">
            <v>인천논곡초</v>
          </cell>
          <cell r="F12" t="str">
            <v>11.62 CR</v>
          </cell>
        </row>
        <row r="13">
          <cell r="C13" t="str">
            <v>이세령</v>
          </cell>
          <cell r="E13" t="str">
            <v>봉산초</v>
          </cell>
          <cell r="F13" t="str">
            <v>11.68 CR</v>
          </cell>
        </row>
        <row r="14">
          <cell r="C14" t="str">
            <v>서연우</v>
          </cell>
          <cell r="E14" t="str">
            <v>서울신북초</v>
          </cell>
          <cell r="F14" t="str">
            <v>11.83</v>
          </cell>
        </row>
        <row r="15">
          <cell r="C15" t="str">
            <v>인선영</v>
          </cell>
          <cell r="E15" t="str">
            <v>경남장유초</v>
          </cell>
          <cell r="F15" t="str">
            <v>11.87</v>
          </cell>
        </row>
        <row r="16">
          <cell r="C16" t="str">
            <v>정서희</v>
          </cell>
          <cell r="E16" t="str">
            <v>서울석관초</v>
          </cell>
          <cell r="F16" t="str">
            <v>11.87</v>
          </cell>
        </row>
        <row r="17">
          <cell r="C17" t="str">
            <v>황재이</v>
          </cell>
          <cell r="E17" t="str">
            <v>개봉초</v>
          </cell>
          <cell r="F17" t="str">
            <v>12.05</v>
          </cell>
        </row>
        <row r="18">
          <cell r="C18" t="str">
            <v>홍윤아</v>
          </cell>
          <cell r="E18" t="str">
            <v>대전옥계초</v>
          </cell>
          <cell r="F18" t="str">
            <v>12.05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F8" t="str">
            <v>2.2</v>
          </cell>
        </row>
        <row r="11">
          <cell r="C11" t="str">
            <v>이유준</v>
          </cell>
          <cell r="E11" t="str">
            <v>월배중</v>
          </cell>
          <cell r="F11" t="str">
            <v>23.45</v>
          </cell>
        </row>
        <row r="12">
          <cell r="C12" t="str">
            <v>이시안</v>
          </cell>
          <cell r="E12" t="str">
            <v>논산중</v>
          </cell>
          <cell r="F12" t="str">
            <v>24.07</v>
          </cell>
        </row>
        <row r="13">
          <cell r="C13" t="str">
            <v>이승훈</v>
          </cell>
          <cell r="E13" t="str">
            <v>성서중</v>
          </cell>
          <cell r="F13" t="str">
            <v>24.39</v>
          </cell>
        </row>
        <row r="14">
          <cell r="C14" t="str">
            <v>정지우</v>
          </cell>
          <cell r="E14" t="str">
            <v>단원중</v>
          </cell>
          <cell r="F14" t="str">
            <v>24.68</v>
          </cell>
        </row>
        <row r="15">
          <cell r="C15" t="str">
            <v>배두일</v>
          </cell>
          <cell r="E15" t="str">
            <v>광명북중</v>
          </cell>
          <cell r="F15" t="str">
            <v>24.72</v>
          </cell>
        </row>
        <row r="16">
          <cell r="C16" t="str">
            <v>김시후</v>
          </cell>
          <cell r="E16" t="str">
            <v>부천부곡중</v>
          </cell>
          <cell r="F16" t="str">
            <v>25.02</v>
          </cell>
        </row>
        <row r="17">
          <cell r="C17" t="str">
            <v>한승율</v>
          </cell>
          <cell r="E17" t="str">
            <v>월배중</v>
          </cell>
          <cell r="F17" t="str">
            <v>25.26</v>
          </cell>
        </row>
        <row r="18">
          <cell r="C18" t="str">
            <v>김선우</v>
          </cell>
          <cell r="E18" t="str">
            <v>와동중</v>
          </cell>
          <cell r="F18" t="str">
            <v>26.05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배두일</v>
          </cell>
          <cell r="E11" t="str">
            <v>광명북중</v>
          </cell>
          <cell r="F11" t="str">
            <v>55.46</v>
          </cell>
        </row>
        <row r="12">
          <cell r="C12" t="str">
            <v>백의연</v>
          </cell>
          <cell r="E12" t="str">
            <v>광주체육중</v>
          </cell>
          <cell r="F12" t="str">
            <v>56.72</v>
          </cell>
        </row>
        <row r="13">
          <cell r="C13" t="str">
            <v>박성호</v>
          </cell>
          <cell r="E13" t="str">
            <v>석우중</v>
          </cell>
          <cell r="F13" t="str">
            <v>56.97</v>
          </cell>
        </row>
        <row r="14">
          <cell r="C14" t="str">
            <v>한승율</v>
          </cell>
          <cell r="E14" t="str">
            <v>월배중</v>
          </cell>
          <cell r="F14" t="str">
            <v>58.43</v>
          </cell>
        </row>
        <row r="15">
          <cell r="C15" t="str">
            <v>김성윤</v>
          </cell>
          <cell r="E15" t="str">
            <v>양정중</v>
          </cell>
          <cell r="F15" t="str">
            <v>58.89</v>
          </cell>
        </row>
        <row r="16">
          <cell r="C16" t="str">
            <v>정지환</v>
          </cell>
          <cell r="E16" t="str">
            <v>각리중</v>
          </cell>
          <cell r="F16" t="str">
            <v>59.80</v>
          </cell>
        </row>
        <row r="17">
          <cell r="C17" t="str">
            <v>정윤재</v>
          </cell>
          <cell r="E17" t="str">
            <v>행당중</v>
          </cell>
          <cell r="F17" t="str">
            <v>1:00.39</v>
          </cell>
        </row>
        <row r="18">
          <cell r="C18" t="str">
            <v>문시우</v>
          </cell>
          <cell r="E18" t="str">
            <v>석정중</v>
          </cell>
          <cell r="F18" t="str">
            <v>1:00.71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왕현빈</v>
          </cell>
          <cell r="E11" t="str">
            <v>경주중</v>
          </cell>
          <cell r="F11" t="str">
            <v>2:10.78</v>
          </cell>
        </row>
        <row r="12">
          <cell r="C12" t="str">
            <v>박교범</v>
          </cell>
          <cell r="E12" t="str">
            <v>부산체육중</v>
          </cell>
          <cell r="F12" t="str">
            <v>2:14.14</v>
          </cell>
        </row>
        <row r="13">
          <cell r="C13" t="str">
            <v>김동연</v>
          </cell>
          <cell r="E13" t="str">
            <v>신주중</v>
          </cell>
          <cell r="F13" t="str">
            <v>2:14.62</v>
          </cell>
        </row>
        <row r="14">
          <cell r="C14" t="str">
            <v>김도희</v>
          </cell>
          <cell r="E14" t="str">
            <v>대흥중</v>
          </cell>
          <cell r="F14" t="str">
            <v>2:17.27</v>
          </cell>
        </row>
        <row r="15">
          <cell r="C15" t="str">
            <v>강혁</v>
          </cell>
          <cell r="E15" t="str">
            <v>계룡중</v>
          </cell>
          <cell r="F15" t="str">
            <v>2:18.73</v>
          </cell>
        </row>
        <row r="16">
          <cell r="C16" t="str">
            <v>이명지</v>
          </cell>
          <cell r="E16" t="str">
            <v>대전송촌중</v>
          </cell>
          <cell r="F16" t="str">
            <v>2:19.20</v>
          </cell>
        </row>
        <row r="17">
          <cell r="C17" t="str">
            <v>최대한</v>
          </cell>
          <cell r="E17" t="str">
            <v>시곡중</v>
          </cell>
          <cell r="F17" t="str">
            <v>2:20.31</v>
          </cell>
        </row>
        <row r="18">
          <cell r="C18" t="str">
            <v>정지환</v>
          </cell>
          <cell r="E18" t="str">
            <v>각리중</v>
          </cell>
          <cell r="F18" t="str">
            <v>2:22.10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왕현빈</v>
          </cell>
          <cell r="E11" t="str">
            <v>경주중</v>
          </cell>
          <cell r="F11" t="str">
            <v>4:30.55</v>
          </cell>
        </row>
        <row r="12">
          <cell r="C12" t="str">
            <v>이은성</v>
          </cell>
          <cell r="E12" t="str">
            <v>천안오성중</v>
          </cell>
          <cell r="F12" t="str">
            <v>4:33.98</v>
          </cell>
        </row>
        <row r="13">
          <cell r="C13" t="str">
            <v>김동연</v>
          </cell>
          <cell r="E13" t="str">
            <v>신주중</v>
          </cell>
          <cell r="F13" t="str">
            <v>4:35.49</v>
          </cell>
        </row>
        <row r="14">
          <cell r="C14" t="str">
            <v>김은수</v>
          </cell>
          <cell r="E14" t="str">
            <v>당진원당중</v>
          </cell>
          <cell r="F14" t="str">
            <v>4:38.68</v>
          </cell>
        </row>
        <row r="15">
          <cell r="C15" t="str">
            <v>손태욱</v>
          </cell>
          <cell r="E15" t="str">
            <v>부원중</v>
          </cell>
          <cell r="F15" t="str">
            <v>4:41.34</v>
          </cell>
        </row>
        <row r="16">
          <cell r="C16" t="str">
            <v>강혁</v>
          </cell>
          <cell r="E16" t="str">
            <v>계룡중</v>
          </cell>
          <cell r="F16" t="str">
            <v>4:55.03</v>
          </cell>
        </row>
        <row r="17">
          <cell r="C17" t="str">
            <v>김남훈</v>
          </cell>
          <cell r="E17" t="str">
            <v>거제중앙중</v>
          </cell>
          <cell r="F17" t="str">
            <v>4:57.19</v>
          </cell>
        </row>
        <row r="18">
          <cell r="C18" t="str">
            <v>최진호</v>
          </cell>
          <cell r="E18" t="str">
            <v>성보중</v>
          </cell>
          <cell r="F18" t="str">
            <v>4:58.29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이은성</v>
          </cell>
          <cell r="E11" t="str">
            <v>천안오성중</v>
          </cell>
          <cell r="F11" t="str">
            <v>10:01.01</v>
          </cell>
        </row>
        <row r="12">
          <cell r="C12" t="str">
            <v>김은수</v>
          </cell>
          <cell r="E12" t="str">
            <v>당진원당중</v>
          </cell>
          <cell r="F12" t="str">
            <v>10:14.66</v>
          </cell>
        </row>
        <row r="13">
          <cell r="C13" t="str">
            <v>손태욱</v>
          </cell>
          <cell r="E13" t="str">
            <v>부원중</v>
          </cell>
          <cell r="F13" t="str">
            <v>10:20.51</v>
          </cell>
        </row>
        <row r="14">
          <cell r="C14" t="str">
            <v>박상호</v>
          </cell>
          <cell r="E14" t="str">
            <v>양양중</v>
          </cell>
          <cell r="F14" t="str">
            <v>10:48.33</v>
          </cell>
        </row>
        <row r="15">
          <cell r="C15" t="str">
            <v>양승환</v>
          </cell>
          <cell r="E15" t="str">
            <v>충북영동중</v>
          </cell>
          <cell r="F15" t="str">
            <v>10:58.60</v>
          </cell>
        </row>
        <row r="16">
          <cell r="C16" t="str">
            <v>문유빈</v>
          </cell>
          <cell r="E16" t="str">
            <v>옥천중</v>
          </cell>
          <cell r="F16" t="str">
            <v>11:14.48</v>
          </cell>
        </row>
        <row r="17">
          <cell r="C17" t="str">
            <v>백서준</v>
          </cell>
          <cell r="E17" t="str">
            <v>광명북중</v>
          </cell>
          <cell r="F17" t="str">
            <v>11:22.73</v>
          </cell>
        </row>
        <row r="18">
          <cell r="C18" t="str">
            <v>황주성</v>
          </cell>
          <cell r="E18" t="str">
            <v>문산중</v>
          </cell>
          <cell r="F18" t="str">
            <v>11:33.27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0.6</v>
          </cell>
        </row>
        <row r="11">
          <cell r="C11" t="str">
            <v>백의연</v>
          </cell>
          <cell r="E11" t="str">
            <v>광주체육중</v>
          </cell>
          <cell r="F11" t="str">
            <v>17.59</v>
          </cell>
        </row>
        <row r="12">
          <cell r="C12" t="str">
            <v>박민형</v>
          </cell>
          <cell r="E12" t="str">
            <v>부천부곡중</v>
          </cell>
          <cell r="F12" t="str">
            <v>20.09</v>
          </cell>
        </row>
        <row r="13">
          <cell r="C13" t="str">
            <v>전민재</v>
          </cell>
          <cell r="E13" t="str">
            <v>문산중</v>
          </cell>
          <cell r="F13" t="str">
            <v>21.23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조규상</v>
          </cell>
          <cell r="E11" t="str">
            <v>해룡중</v>
          </cell>
          <cell r="F11" t="str">
            <v>21:04.83</v>
          </cell>
        </row>
        <row r="12">
          <cell r="C12" t="str">
            <v>장지원</v>
          </cell>
          <cell r="E12" t="str">
            <v>배문중</v>
          </cell>
          <cell r="F12" t="str">
            <v>22:08.90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</sheetNames>
    <sheetDataSet>
      <sheetData sheetId="0">
        <row r="11">
          <cell r="C11" t="str">
            <v>정현담</v>
          </cell>
          <cell r="E11" t="str">
            <v>전남체육중</v>
          </cell>
          <cell r="F11" t="str">
            <v>1.75 CR</v>
          </cell>
        </row>
        <row r="12">
          <cell r="C12" t="str">
            <v>하도훈</v>
          </cell>
          <cell r="E12" t="str">
            <v>대전송촌중</v>
          </cell>
          <cell r="F12" t="str">
            <v>1.65 CT</v>
          </cell>
        </row>
        <row r="13">
          <cell r="C13" t="str">
            <v>이예찬</v>
          </cell>
          <cell r="E13" t="str">
            <v>광주체육중</v>
          </cell>
          <cell r="F13" t="str">
            <v>1.40</v>
          </cell>
        </row>
      </sheetData>
      <sheetData sheetId="1">
        <row r="11">
          <cell r="C11" t="str">
            <v>이명지</v>
          </cell>
          <cell r="E11" t="str">
            <v>대전송촌중</v>
          </cell>
          <cell r="F11" t="str">
            <v>2.80</v>
          </cell>
        </row>
      </sheetData>
      <sheetData sheetId="2">
        <row r="11">
          <cell r="C11" t="str">
            <v>김시우</v>
          </cell>
          <cell r="E11" t="str">
            <v>대전구봉중</v>
          </cell>
          <cell r="F11" t="str">
            <v>5.88 CT</v>
          </cell>
          <cell r="G11" t="str">
            <v>0.7</v>
          </cell>
        </row>
        <row r="12">
          <cell r="C12" t="str">
            <v>이동관</v>
          </cell>
          <cell r="E12" t="str">
            <v>전라중</v>
          </cell>
          <cell r="F12" t="str">
            <v>5.46</v>
          </cell>
          <cell r="G12" t="str">
            <v>1.5</v>
          </cell>
        </row>
        <row r="13">
          <cell r="C13" t="str">
            <v>이우혁</v>
          </cell>
          <cell r="E13" t="str">
            <v>논산중</v>
          </cell>
          <cell r="F13" t="str">
            <v>5.46</v>
          </cell>
          <cell r="G13" t="str">
            <v>0.3</v>
          </cell>
        </row>
        <row r="14">
          <cell r="C14" t="str">
            <v>주형태</v>
          </cell>
          <cell r="E14" t="str">
            <v>동명중</v>
          </cell>
          <cell r="F14" t="str">
            <v>5.36</v>
          </cell>
          <cell r="G14" t="str">
            <v>-0.1</v>
          </cell>
        </row>
        <row r="15">
          <cell r="C15" t="str">
            <v>박시후</v>
          </cell>
          <cell r="E15" t="str">
            <v>광주체육중</v>
          </cell>
          <cell r="F15" t="str">
            <v>5.16</v>
          </cell>
          <cell r="G15" t="str">
            <v>-0.3</v>
          </cell>
        </row>
        <row r="16">
          <cell r="C16" t="str">
            <v>최정인</v>
          </cell>
          <cell r="E16" t="str">
            <v>논산중</v>
          </cell>
          <cell r="F16" t="str">
            <v>4.80</v>
          </cell>
          <cell r="G16" t="str">
            <v>-1.3</v>
          </cell>
        </row>
        <row r="17">
          <cell r="C17" t="str">
            <v>이예찬</v>
          </cell>
          <cell r="E17" t="str">
            <v>광주체육중</v>
          </cell>
          <cell r="F17" t="str">
            <v>4.61</v>
          </cell>
          <cell r="G17" t="str">
            <v>-0.7</v>
          </cell>
        </row>
        <row r="18">
          <cell r="C18" t="str">
            <v>김범근</v>
          </cell>
          <cell r="E18" t="str">
            <v>별망중</v>
          </cell>
          <cell r="F18" t="str">
            <v>4.43</v>
          </cell>
          <cell r="G18" t="str">
            <v>0.8</v>
          </cell>
        </row>
      </sheetData>
      <sheetData sheetId="3">
        <row r="11">
          <cell r="C11" t="str">
            <v>정현담</v>
          </cell>
          <cell r="E11" t="str">
            <v>전남체육중</v>
          </cell>
          <cell r="F11" t="str">
            <v>12.44</v>
          </cell>
          <cell r="G11" t="str">
            <v>-1.1</v>
          </cell>
        </row>
        <row r="12">
          <cell r="C12" t="str">
            <v>김시우</v>
          </cell>
          <cell r="E12" t="str">
            <v>대전구봉중</v>
          </cell>
          <cell r="F12" t="str">
            <v>12.39</v>
          </cell>
          <cell r="G12" t="str">
            <v>-0.2</v>
          </cell>
        </row>
        <row r="13">
          <cell r="C13" t="str">
            <v>이동관</v>
          </cell>
          <cell r="E13" t="str">
            <v>전라중</v>
          </cell>
          <cell r="F13" t="str">
            <v>11.54</v>
          </cell>
          <cell r="G13" t="str">
            <v>-1.0</v>
          </cell>
        </row>
        <row r="14">
          <cell r="C14" t="str">
            <v>박시후</v>
          </cell>
          <cell r="E14" t="str">
            <v>광주체육중</v>
          </cell>
          <cell r="F14" t="str">
            <v>10.79</v>
          </cell>
          <cell r="G14" t="str">
            <v>-0.7</v>
          </cell>
        </row>
      </sheetData>
      <sheetData sheetId="4">
        <row r="11">
          <cell r="C11" t="str">
            <v>손창현</v>
          </cell>
          <cell r="E11" t="str">
            <v>구미인덕중</v>
          </cell>
          <cell r="F11" t="str">
            <v>15.64</v>
          </cell>
        </row>
        <row r="12">
          <cell r="C12" t="str">
            <v>이시원</v>
          </cell>
          <cell r="E12" t="str">
            <v>경기체육중</v>
          </cell>
          <cell r="F12" t="str">
            <v>14.89</v>
          </cell>
        </row>
        <row r="13">
          <cell r="C13" t="str">
            <v>곽원빈</v>
          </cell>
          <cell r="E13" t="str">
            <v>내동중</v>
          </cell>
          <cell r="F13" t="str">
            <v>12.69</v>
          </cell>
        </row>
        <row r="14">
          <cell r="C14" t="str">
            <v>한율희</v>
          </cell>
          <cell r="E14" t="str">
            <v>세종중</v>
          </cell>
          <cell r="F14" t="str">
            <v>10.34</v>
          </cell>
        </row>
        <row r="15">
          <cell r="C15" t="str">
            <v>송준섭</v>
          </cell>
          <cell r="E15" t="str">
            <v>계남중</v>
          </cell>
          <cell r="F15" t="str">
            <v>8.75</v>
          </cell>
        </row>
        <row r="16">
          <cell r="C16" t="str">
            <v>이준서</v>
          </cell>
          <cell r="E16" t="str">
            <v>사내중</v>
          </cell>
          <cell r="F16" t="str">
            <v>8.70</v>
          </cell>
        </row>
        <row r="17">
          <cell r="C17" t="str">
            <v>박예찬</v>
          </cell>
          <cell r="E17" t="str">
            <v>지평중</v>
          </cell>
          <cell r="F17" t="str">
            <v>7.75</v>
          </cell>
        </row>
        <row r="18">
          <cell r="C18" t="str">
            <v>이준기</v>
          </cell>
          <cell r="E18" t="str">
            <v>여주중</v>
          </cell>
          <cell r="F18" t="str">
            <v>6.67</v>
          </cell>
        </row>
      </sheetData>
      <sheetData sheetId="5">
        <row r="11">
          <cell r="C11" t="str">
            <v>손창현</v>
          </cell>
          <cell r="E11" t="str">
            <v>구미인덕중</v>
          </cell>
          <cell r="F11" t="str">
            <v>51.30</v>
          </cell>
        </row>
        <row r="12">
          <cell r="C12" t="str">
            <v>곽원빈</v>
          </cell>
          <cell r="E12" t="str">
            <v>내동중</v>
          </cell>
          <cell r="F12" t="str">
            <v>36.65</v>
          </cell>
        </row>
        <row r="13">
          <cell r="C13" t="str">
            <v>김무진</v>
          </cell>
          <cell r="E13" t="str">
            <v>삼성중</v>
          </cell>
          <cell r="F13" t="str">
            <v>33.04</v>
          </cell>
        </row>
        <row r="14">
          <cell r="C14" t="str">
            <v>이준서</v>
          </cell>
          <cell r="E14" t="str">
            <v>사내중</v>
          </cell>
          <cell r="F14" t="str">
            <v>25.69</v>
          </cell>
        </row>
        <row r="15">
          <cell r="C15" t="str">
            <v>송준섭</v>
          </cell>
          <cell r="E15" t="str">
            <v>계남중</v>
          </cell>
          <cell r="F15" t="str">
            <v>24.04</v>
          </cell>
        </row>
        <row r="16">
          <cell r="C16" t="str">
            <v>성요한</v>
          </cell>
          <cell r="E16" t="str">
            <v>서곶중</v>
          </cell>
          <cell r="F16" t="str">
            <v>23.89</v>
          </cell>
        </row>
        <row r="17">
          <cell r="C17" t="str">
            <v>마현준</v>
          </cell>
          <cell r="E17" t="str">
            <v>대청중</v>
          </cell>
          <cell r="F17" t="str">
            <v>21.75</v>
          </cell>
        </row>
      </sheetData>
      <sheetData sheetId="6">
        <row r="11">
          <cell r="C11" t="str">
            <v>이우혁</v>
          </cell>
          <cell r="E11" t="str">
            <v>논산중</v>
          </cell>
          <cell r="F11" t="str">
            <v>41.38</v>
          </cell>
        </row>
        <row r="12">
          <cell r="C12" t="str">
            <v>최성모</v>
          </cell>
          <cell r="E12" t="str">
            <v>부원중</v>
          </cell>
          <cell r="F12" t="str">
            <v>40.92</v>
          </cell>
        </row>
        <row r="13">
          <cell r="C13" t="str">
            <v>김강중</v>
          </cell>
          <cell r="E13" t="str">
            <v>광주체육중</v>
          </cell>
          <cell r="F13" t="str">
            <v>39.40</v>
          </cell>
        </row>
        <row r="14">
          <cell r="C14" t="str">
            <v>한율희</v>
          </cell>
          <cell r="E14" t="str">
            <v>세종중</v>
          </cell>
          <cell r="F14" t="str">
            <v>38.98</v>
          </cell>
        </row>
        <row r="15">
          <cell r="C15" t="str">
            <v>장민준</v>
          </cell>
          <cell r="E15" t="str">
            <v>동항중</v>
          </cell>
          <cell r="F15" t="str">
            <v>34.57</v>
          </cell>
        </row>
        <row r="16">
          <cell r="C16" t="str">
            <v>이주훈</v>
          </cell>
          <cell r="E16" t="str">
            <v>지평중</v>
          </cell>
          <cell r="F16" t="str">
            <v>33.93</v>
          </cell>
        </row>
        <row r="17">
          <cell r="C17" t="str">
            <v>안명국</v>
          </cell>
          <cell r="E17" t="str">
            <v>당하중</v>
          </cell>
          <cell r="F17" t="str">
            <v>32.16</v>
          </cell>
        </row>
        <row r="18">
          <cell r="C18" t="str">
            <v>나동현</v>
          </cell>
          <cell r="E18" t="str">
            <v>해룡중</v>
          </cell>
          <cell r="F18" t="str">
            <v>29.08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3.8</v>
          </cell>
        </row>
        <row r="11">
          <cell r="C11" t="str">
            <v>정다연</v>
          </cell>
          <cell r="E11" t="str">
            <v>대흥중</v>
          </cell>
          <cell r="F11" t="str">
            <v>12.84</v>
          </cell>
        </row>
        <row r="12">
          <cell r="C12" t="str">
            <v>신예지</v>
          </cell>
          <cell r="E12" t="str">
            <v>익산어양중</v>
          </cell>
          <cell r="F12" t="str">
            <v>12.88</v>
          </cell>
        </row>
        <row r="13">
          <cell r="C13" t="str">
            <v>조수현</v>
          </cell>
          <cell r="E13" t="str">
            <v>전곡중</v>
          </cell>
          <cell r="F13" t="str">
            <v>13.13</v>
          </cell>
        </row>
        <row r="14">
          <cell r="C14" t="str">
            <v>김서현</v>
          </cell>
          <cell r="E14" t="str">
            <v>구월여자중</v>
          </cell>
          <cell r="F14" t="str">
            <v>13.26</v>
          </cell>
        </row>
        <row r="15">
          <cell r="C15" t="str">
            <v>이영현</v>
          </cell>
          <cell r="E15" t="str">
            <v>용인중</v>
          </cell>
          <cell r="F15" t="str">
            <v>13.63</v>
          </cell>
        </row>
        <row r="16">
          <cell r="C16" t="str">
            <v>이선옥</v>
          </cell>
          <cell r="E16" t="str">
            <v>구월여자중</v>
          </cell>
          <cell r="F16" t="str">
            <v>13.66</v>
          </cell>
        </row>
        <row r="17">
          <cell r="C17" t="str">
            <v>임지우</v>
          </cell>
          <cell r="E17" t="str">
            <v>신천중</v>
          </cell>
          <cell r="F17" t="str">
            <v>13.85</v>
          </cell>
        </row>
        <row r="18">
          <cell r="C18" t="str">
            <v>윤라희</v>
          </cell>
          <cell r="E18" t="str">
            <v>성일중</v>
          </cell>
          <cell r="F18" t="str">
            <v>14.11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F8" t="str">
            <v>2.5</v>
          </cell>
        </row>
        <row r="11">
          <cell r="C11" t="str">
            <v>서한울</v>
          </cell>
          <cell r="E11" t="str">
            <v>세종중</v>
          </cell>
          <cell r="F11" t="str">
            <v>26.42</v>
          </cell>
        </row>
        <row r="12">
          <cell r="C12" t="str">
            <v>신예지</v>
          </cell>
          <cell r="E12" t="str">
            <v>익산어양중</v>
          </cell>
          <cell r="F12" t="str">
            <v>26.78</v>
          </cell>
        </row>
        <row r="13">
          <cell r="C13" t="str">
            <v>정다연</v>
          </cell>
          <cell r="E13" t="str">
            <v>대흥중</v>
          </cell>
          <cell r="F13" t="str">
            <v>27.12</v>
          </cell>
        </row>
        <row r="14">
          <cell r="C14" t="str">
            <v>조수현</v>
          </cell>
          <cell r="E14" t="str">
            <v>전곡중</v>
          </cell>
          <cell r="F14" t="str">
            <v>27.42</v>
          </cell>
        </row>
        <row r="15">
          <cell r="C15" t="str">
            <v>김서현</v>
          </cell>
          <cell r="E15" t="str">
            <v>구월여자중</v>
          </cell>
          <cell r="F15" t="str">
            <v>28.11</v>
          </cell>
        </row>
        <row r="16">
          <cell r="C16" t="str">
            <v>김채원</v>
          </cell>
          <cell r="E16" t="str">
            <v>광주체육중</v>
          </cell>
          <cell r="F16" t="str">
            <v>29.48</v>
          </cell>
        </row>
        <row r="17">
          <cell r="C17" t="str">
            <v>김연우</v>
          </cell>
          <cell r="E17" t="str">
            <v>경기체육중</v>
          </cell>
          <cell r="F17" t="str">
            <v>29.85</v>
          </cell>
        </row>
        <row r="18">
          <cell r="C18" t="str">
            <v>방시우</v>
          </cell>
          <cell r="E18" t="str">
            <v>백현중</v>
          </cell>
          <cell r="F18" t="str">
            <v>30.09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0.4</v>
          </cell>
        </row>
        <row r="11">
          <cell r="C11" t="str">
            <v>안민준</v>
          </cell>
          <cell r="E11" t="str">
            <v>인천석남초</v>
          </cell>
          <cell r="F11" t="str">
            <v>13.44</v>
          </cell>
        </row>
        <row r="12">
          <cell r="C12" t="str">
            <v>김종인</v>
          </cell>
          <cell r="E12" t="str">
            <v>충남당진원당초</v>
          </cell>
          <cell r="F12" t="str">
            <v>13.47</v>
          </cell>
        </row>
        <row r="13">
          <cell r="C13" t="str">
            <v>설지환</v>
          </cell>
          <cell r="E13" t="str">
            <v>경기지평초</v>
          </cell>
          <cell r="F13" t="str">
            <v>13.63</v>
          </cell>
        </row>
        <row r="14">
          <cell r="C14" t="str">
            <v>김민준</v>
          </cell>
          <cell r="E14" t="str">
            <v>인천당산초</v>
          </cell>
          <cell r="F14" t="str">
            <v>13.78</v>
          </cell>
        </row>
        <row r="15">
          <cell r="C15" t="str">
            <v>이수형</v>
          </cell>
          <cell r="E15" t="str">
            <v>경기서면초</v>
          </cell>
          <cell r="F15" t="str">
            <v>13.80</v>
          </cell>
        </row>
        <row r="16">
          <cell r="C16" t="str">
            <v>손주영</v>
          </cell>
          <cell r="E16" t="str">
            <v>서울경동초</v>
          </cell>
          <cell r="F16" t="str">
            <v>13.81</v>
          </cell>
        </row>
        <row r="17">
          <cell r="C17" t="str">
            <v>이민우</v>
          </cell>
          <cell r="E17" t="str">
            <v>서울당서초</v>
          </cell>
          <cell r="F17" t="str">
            <v>14.02</v>
          </cell>
        </row>
        <row r="18">
          <cell r="C18" t="str">
            <v>정승우</v>
          </cell>
          <cell r="E18" t="str">
            <v>서울경동초</v>
          </cell>
          <cell r="F18" t="str">
            <v>14.05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서한울</v>
          </cell>
          <cell r="E11" t="str">
            <v>세종중</v>
          </cell>
          <cell r="F11" t="str">
            <v>1:01.06 CR</v>
          </cell>
        </row>
        <row r="12">
          <cell r="C12" t="str">
            <v>이수빈</v>
          </cell>
          <cell r="E12" t="str">
            <v>신천중</v>
          </cell>
          <cell r="F12" t="str">
            <v>1:02.52</v>
          </cell>
        </row>
        <row r="13">
          <cell r="C13" t="str">
            <v>박하연</v>
          </cell>
          <cell r="E13" t="str">
            <v>충북영동중</v>
          </cell>
          <cell r="F13" t="str">
            <v>1:04.06</v>
          </cell>
        </row>
        <row r="14">
          <cell r="C14" t="str">
            <v>이소은</v>
          </cell>
          <cell r="E14" t="str">
            <v>광주체육중</v>
          </cell>
          <cell r="F14" t="str">
            <v>1:05.12</v>
          </cell>
        </row>
        <row r="15">
          <cell r="C15" t="str">
            <v>엄채은</v>
          </cell>
          <cell r="E15" t="str">
            <v>가좌여자중</v>
          </cell>
          <cell r="F15" t="str">
            <v>1:07.48</v>
          </cell>
        </row>
        <row r="16">
          <cell r="C16" t="str">
            <v>윤은혜</v>
          </cell>
          <cell r="E16" t="str">
            <v>대전송촌중</v>
          </cell>
          <cell r="F16" t="str">
            <v>1:08.84</v>
          </cell>
        </row>
        <row r="17">
          <cell r="C17" t="str">
            <v>오윤서</v>
          </cell>
          <cell r="E17" t="str">
            <v>가좌여자중</v>
          </cell>
          <cell r="F17" t="str">
            <v>1:08.88</v>
          </cell>
        </row>
        <row r="18">
          <cell r="C18" t="str">
            <v>김연우</v>
          </cell>
          <cell r="E18" t="str">
            <v>경기체육중</v>
          </cell>
          <cell r="F18" t="str">
            <v>1:09.72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김효주</v>
          </cell>
          <cell r="E11" t="str">
            <v>충북영동중</v>
          </cell>
          <cell r="F11" t="str">
            <v>2:23.28 CR</v>
          </cell>
        </row>
        <row r="12">
          <cell r="C12" t="str">
            <v>이수빈</v>
          </cell>
          <cell r="E12" t="str">
            <v>신천중</v>
          </cell>
          <cell r="F12" t="str">
            <v>2:27.61</v>
          </cell>
        </row>
        <row r="13">
          <cell r="C13" t="str">
            <v>정서진</v>
          </cell>
          <cell r="E13" t="str">
            <v>남양주G스포츠클럽_중</v>
          </cell>
          <cell r="F13" t="str">
            <v>2:33.57</v>
          </cell>
        </row>
        <row r="14">
          <cell r="C14" t="str">
            <v>윤진원</v>
          </cell>
          <cell r="E14" t="str">
            <v>대전체육중</v>
          </cell>
          <cell r="F14" t="str">
            <v>2:46.12</v>
          </cell>
        </row>
        <row r="15">
          <cell r="C15" t="str">
            <v>윤은혜</v>
          </cell>
          <cell r="E15" t="str">
            <v>대전송촌중</v>
          </cell>
          <cell r="F15" t="str">
            <v>2:47.13</v>
          </cell>
        </row>
        <row r="16">
          <cell r="C16" t="str">
            <v>송지윤</v>
          </cell>
          <cell r="E16" t="str">
            <v>월배중</v>
          </cell>
          <cell r="F16" t="str">
            <v>2:48.75</v>
          </cell>
        </row>
        <row r="17">
          <cell r="C17" t="str">
            <v>김슬기</v>
          </cell>
          <cell r="E17" t="str">
            <v>간석여자중</v>
          </cell>
          <cell r="F17" t="str">
            <v>2:53.02</v>
          </cell>
        </row>
        <row r="18">
          <cell r="C18" t="str">
            <v>유은</v>
          </cell>
          <cell r="E18" t="str">
            <v>가좌여자중</v>
          </cell>
          <cell r="F18" t="str">
            <v>2:54.23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김효주</v>
          </cell>
          <cell r="E11" t="str">
            <v>충북영동중</v>
          </cell>
          <cell r="F11" t="str">
            <v>4:58.22 CR</v>
          </cell>
        </row>
        <row r="12">
          <cell r="C12" t="str">
            <v>하해리</v>
          </cell>
          <cell r="E12" t="str">
            <v>가좌여자중</v>
          </cell>
          <cell r="F12" t="str">
            <v>5:03.73</v>
          </cell>
        </row>
        <row r="13">
          <cell r="C13" t="str">
            <v>조윤아</v>
          </cell>
          <cell r="E13" t="str">
            <v>신성중</v>
          </cell>
          <cell r="F13" t="str">
            <v>5:11.83</v>
          </cell>
        </row>
        <row r="14">
          <cell r="C14" t="str">
            <v>심재은</v>
          </cell>
          <cell r="E14" t="str">
            <v>부천여자중</v>
          </cell>
          <cell r="F14" t="str">
            <v>5:11.91</v>
          </cell>
        </row>
        <row r="15">
          <cell r="C15" t="str">
            <v>김민서</v>
          </cell>
          <cell r="E15" t="str">
            <v>전곡중</v>
          </cell>
          <cell r="F15" t="str">
            <v>5:18.62</v>
          </cell>
        </row>
        <row r="16">
          <cell r="C16" t="str">
            <v>정서진</v>
          </cell>
          <cell r="E16" t="str">
            <v>남양주G스포츠클럽_중</v>
          </cell>
          <cell r="F16" t="str">
            <v>5:23.12</v>
          </cell>
        </row>
        <row r="17">
          <cell r="C17" t="str">
            <v>한해윤</v>
          </cell>
          <cell r="E17" t="str">
            <v>신정여자중</v>
          </cell>
          <cell r="F17" t="str">
            <v>5:28.05</v>
          </cell>
        </row>
        <row r="18">
          <cell r="C18" t="str">
            <v>윤진원</v>
          </cell>
          <cell r="E18" t="str">
            <v>대전체육중</v>
          </cell>
          <cell r="F18" t="str">
            <v>5:28.25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손희진</v>
          </cell>
          <cell r="E11" t="str">
            <v>옥천여자중</v>
          </cell>
          <cell r="F11" t="str">
            <v>11:10.98</v>
          </cell>
        </row>
        <row r="12">
          <cell r="C12" t="str">
            <v>김민서</v>
          </cell>
          <cell r="E12" t="str">
            <v>전곡중</v>
          </cell>
          <cell r="F12" t="str">
            <v>11:15.22</v>
          </cell>
        </row>
        <row r="13">
          <cell r="C13" t="str">
            <v>심재은</v>
          </cell>
          <cell r="E13" t="str">
            <v>부천여자중</v>
          </cell>
          <cell r="F13" t="str">
            <v>11:26.31</v>
          </cell>
        </row>
        <row r="14">
          <cell r="C14" t="str">
            <v>하해리</v>
          </cell>
          <cell r="E14" t="str">
            <v>가좌여자중</v>
          </cell>
          <cell r="F14" t="str">
            <v>11:37.34</v>
          </cell>
        </row>
        <row r="15">
          <cell r="C15" t="str">
            <v>한해윤</v>
          </cell>
          <cell r="E15" t="str">
            <v>신정여자중</v>
          </cell>
          <cell r="F15" t="str">
            <v>12:06.54</v>
          </cell>
        </row>
        <row r="16">
          <cell r="C16" t="str">
            <v>조윤아</v>
          </cell>
          <cell r="E16" t="str">
            <v>신성중</v>
          </cell>
          <cell r="F16" t="str">
            <v>12:18.13</v>
          </cell>
        </row>
        <row r="17">
          <cell r="C17" t="str">
            <v>김보경</v>
          </cell>
          <cell r="E17" t="str">
            <v>태안여자중</v>
          </cell>
          <cell r="F17" t="str">
            <v>12:44.14</v>
          </cell>
        </row>
        <row r="18">
          <cell r="C18" t="str">
            <v>김주희</v>
          </cell>
          <cell r="E18" t="str">
            <v>광주체육중</v>
          </cell>
          <cell r="F18" t="str">
            <v>13:44.14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황지나</v>
          </cell>
          <cell r="E11" t="str">
            <v>태안여자중</v>
          </cell>
          <cell r="F11" t="str">
            <v>15:43.76</v>
          </cell>
        </row>
        <row r="12">
          <cell r="C12" t="str">
            <v>김민서</v>
          </cell>
          <cell r="E12" t="str">
            <v>당진원당중</v>
          </cell>
          <cell r="F12" t="str">
            <v>16:17.84</v>
          </cell>
        </row>
        <row r="13">
          <cell r="C13" t="str">
            <v>오연지</v>
          </cell>
          <cell r="E13" t="str">
            <v>송내중앙중</v>
          </cell>
          <cell r="F13" t="str">
            <v>18:15.55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</sheetNames>
    <sheetDataSet>
      <sheetData sheetId="0">
        <row r="11">
          <cell r="C11" t="str">
            <v>김은수</v>
          </cell>
          <cell r="E11" t="str">
            <v>고창중</v>
          </cell>
          <cell r="F11" t="str">
            <v>1.60 CR</v>
          </cell>
        </row>
        <row r="12">
          <cell r="C12" t="str">
            <v>박주은</v>
          </cell>
          <cell r="E12" t="str">
            <v>대전송촌중</v>
          </cell>
          <cell r="F12" t="str">
            <v>1.30</v>
          </cell>
        </row>
      </sheetData>
      <sheetData sheetId="1" refreshError="1"/>
      <sheetData sheetId="2">
        <row r="11">
          <cell r="C11" t="str">
            <v>손다현</v>
          </cell>
          <cell r="E11" t="str">
            <v>불광중</v>
          </cell>
          <cell r="F11" t="str">
            <v>4.43</v>
          </cell>
          <cell r="G11" t="str">
            <v>-0.5</v>
          </cell>
        </row>
        <row r="12">
          <cell r="C12" t="str">
            <v>임사랑</v>
          </cell>
          <cell r="E12" t="str">
            <v>전남체육중</v>
          </cell>
          <cell r="F12" t="str">
            <v>4.31</v>
          </cell>
          <cell r="G12" t="str">
            <v>-1.6</v>
          </cell>
        </row>
        <row r="13">
          <cell r="C13" t="str">
            <v>손하람</v>
          </cell>
          <cell r="E13" t="str">
            <v>통영중앙중</v>
          </cell>
          <cell r="F13" t="str">
            <v>4.20</v>
          </cell>
          <cell r="G13" t="str">
            <v>-0.5</v>
          </cell>
        </row>
        <row r="14">
          <cell r="C14" t="str">
            <v>윤라희</v>
          </cell>
          <cell r="E14" t="str">
            <v>성일중</v>
          </cell>
          <cell r="F14" t="str">
            <v>4.15</v>
          </cell>
          <cell r="G14" t="str">
            <v>-0.6</v>
          </cell>
        </row>
        <row r="15">
          <cell r="C15" t="str">
            <v>김도영</v>
          </cell>
          <cell r="E15" t="str">
            <v>단원중</v>
          </cell>
          <cell r="F15" t="str">
            <v>3.95</v>
          </cell>
          <cell r="G15" t="str">
            <v>-1.7</v>
          </cell>
        </row>
        <row r="16">
          <cell r="C16" t="str">
            <v>김서연</v>
          </cell>
          <cell r="E16" t="str">
            <v>별망중</v>
          </cell>
          <cell r="F16" t="str">
            <v>3.53</v>
          </cell>
          <cell r="G16" t="str">
            <v>-0.1</v>
          </cell>
        </row>
        <row r="17">
          <cell r="C17" t="str">
            <v>강민정</v>
          </cell>
          <cell r="E17" t="str">
            <v>불광중</v>
          </cell>
          <cell r="F17" t="str">
            <v>3.40</v>
          </cell>
          <cell r="G17" t="str">
            <v>-1.2</v>
          </cell>
        </row>
      </sheetData>
      <sheetData sheetId="3">
        <row r="11">
          <cell r="C11" t="str">
            <v>손하람</v>
          </cell>
          <cell r="E11" t="str">
            <v>통영중앙중</v>
          </cell>
          <cell r="F11" t="str">
            <v>9.98</v>
          </cell>
          <cell r="G11" t="str">
            <v>-2.3</v>
          </cell>
        </row>
        <row r="12">
          <cell r="C12" t="str">
            <v>임사랑</v>
          </cell>
          <cell r="E12" t="str">
            <v>전남체육중</v>
          </cell>
          <cell r="F12" t="str">
            <v>9.58</v>
          </cell>
          <cell r="G12" t="str">
            <v>-0.1</v>
          </cell>
        </row>
      </sheetData>
      <sheetData sheetId="4">
        <row r="11">
          <cell r="C11" t="str">
            <v>권서현</v>
          </cell>
          <cell r="E11" t="str">
            <v>거제중앙중</v>
          </cell>
          <cell r="F11" t="str">
            <v>10.68</v>
          </cell>
        </row>
        <row r="12">
          <cell r="C12" t="str">
            <v>김고은</v>
          </cell>
          <cell r="E12" t="str">
            <v>선주중</v>
          </cell>
          <cell r="F12" t="str">
            <v>10.28</v>
          </cell>
        </row>
        <row r="13">
          <cell r="C13" t="str">
            <v>양하원</v>
          </cell>
          <cell r="E13" t="str">
            <v>경기체육중</v>
          </cell>
          <cell r="F13" t="str">
            <v>8.99</v>
          </cell>
        </row>
        <row r="14">
          <cell r="C14" t="str">
            <v>서예원</v>
          </cell>
          <cell r="E14" t="str">
            <v>사내중</v>
          </cell>
          <cell r="F14" t="str">
            <v>7.25</v>
          </cell>
        </row>
        <row r="15">
          <cell r="C15" t="str">
            <v>박가영</v>
          </cell>
          <cell r="E15" t="str">
            <v>논곡중</v>
          </cell>
          <cell r="F15" t="str">
            <v>5.92</v>
          </cell>
        </row>
      </sheetData>
      <sheetData sheetId="5">
        <row r="11">
          <cell r="C11" t="str">
            <v>김고은</v>
          </cell>
          <cell r="E11" t="str">
            <v>선주중</v>
          </cell>
          <cell r="F11" t="str">
            <v>27.93</v>
          </cell>
        </row>
        <row r="12">
          <cell r="C12" t="str">
            <v>박은지</v>
          </cell>
          <cell r="E12" t="str">
            <v>부산체육중</v>
          </cell>
          <cell r="F12" t="str">
            <v>23.40</v>
          </cell>
        </row>
        <row r="13">
          <cell r="C13" t="str">
            <v>김채현</v>
          </cell>
          <cell r="E13" t="str">
            <v>창원중앙중</v>
          </cell>
          <cell r="F13" t="str">
            <v>19.28</v>
          </cell>
        </row>
        <row r="14">
          <cell r="C14" t="str">
            <v>박가영</v>
          </cell>
          <cell r="E14" t="str">
            <v>논곡중</v>
          </cell>
          <cell r="F14" t="str">
            <v>17.84</v>
          </cell>
        </row>
        <row r="15">
          <cell r="C15" t="str">
            <v>권서현</v>
          </cell>
          <cell r="E15" t="str">
            <v>거제중앙중</v>
          </cell>
          <cell r="F15" t="str">
            <v>15.67</v>
          </cell>
        </row>
      </sheetData>
      <sheetData sheetId="6">
        <row r="11">
          <cell r="C11" t="str">
            <v>권아린</v>
          </cell>
          <cell r="E11" t="str">
            <v>창원중앙중</v>
          </cell>
          <cell r="F11" t="str">
            <v>24.18</v>
          </cell>
        </row>
        <row r="12">
          <cell r="C12" t="str">
            <v>서예원</v>
          </cell>
          <cell r="E12" t="str">
            <v>사내중</v>
          </cell>
          <cell r="F12" t="str">
            <v>14.49</v>
          </cell>
        </row>
        <row r="13">
          <cell r="C13" t="str">
            <v>박가은</v>
          </cell>
          <cell r="E13" t="str">
            <v>사내중</v>
          </cell>
          <cell r="F13" t="str">
            <v>12.06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F8" t="str">
            <v>2.5</v>
          </cell>
        </row>
        <row r="11">
          <cell r="C11" t="str">
            <v>김도환</v>
          </cell>
          <cell r="E11" t="str">
            <v>용인중</v>
          </cell>
          <cell r="F11" t="str">
            <v>11.22</v>
          </cell>
        </row>
        <row r="12">
          <cell r="C12" t="str">
            <v>서준혁</v>
          </cell>
          <cell r="E12" t="str">
            <v>대흥중</v>
          </cell>
          <cell r="F12" t="str">
            <v>11.42</v>
          </cell>
        </row>
        <row r="13">
          <cell r="C13" t="str">
            <v>정예준</v>
          </cell>
          <cell r="E13" t="str">
            <v>인천남중</v>
          </cell>
          <cell r="F13" t="str">
            <v>11.60</v>
          </cell>
        </row>
        <row r="14">
          <cell r="C14" t="str">
            <v>박찬영</v>
          </cell>
          <cell r="E14" t="str">
            <v>용인중</v>
          </cell>
          <cell r="F14" t="str">
            <v>11.60</v>
          </cell>
        </row>
        <row r="15">
          <cell r="C15" t="str">
            <v>박태언</v>
          </cell>
          <cell r="E15" t="str">
            <v>광주체육중</v>
          </cell>
          <cell r="F15" t="str">
            <v>11.67</v>
          </cell>
        </row>
        <row r="16">
          <cell r="C16" t="str">
            <v>장현빈</v>
          </cell>
          <cell r="E16" t="str">
            <v>합포중</v>
          </cell>
          <cell r="F16" t="str">
            <v>11.74</v>
          </cell>
        </row>
        <row r="17">
          <cell r="C17" t="str">
            <v>권혁찬</v>
          </cell>
          <cell r="E17" t="str">
            <v>능곡중</v>
          </cell>
          <cell r="F17" t="str">
            <v>11.95</v>
          </cell>
        </row>
        <row r="18">
          <cell r="C18" t="str">
            <v>한요한</v>
          </cell>
          <cell r="E18" t="str">
            <v>경기체육중</v>
          </cell>
          <cell r="F18" t="str">
            <v>12.25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F8" t="str">
            <v>2.3</v>
          </cell>
        </row>
        <row r="11">
          <cell r="C11" t="str">
            <v>김도환</v>
          </cell>
          <cell r="E11" t="str">
            <v>용인중</v>
          </cell>
          <cell r="F11" t="str">
            <v>22.75</v>
          </cell>
        </row>
        <row r="12">
          <cell r="C12" t="str">
            <v>김태성</v>
          </cell>
          <cell r="E12" t="str">
            <v>부원중</v>
          </cell>
          <cell r="F12" t="str">
            <v>23.08</v>
          </cell>
        </row>
        <row r="13">
          <cell r="C13" t="str">
            <v>김기준</v>
          </cell>
          <cell r="E13" t="str">
            <v>송운중</v>
          </cell>
          <cell r="F13" t="str">
            <v>23.42</v>
          </cell>
        </row>
        <row r="14">
          <cell r="C14" t="str">
            <v>서준혁</v>
          </cell>
          <cell r="E14" t="str">
            <v>대흥중</v>
          </cell>
          <cell r="F14" t="str">
            <v>24.21</v>
          </cell>
        </row>
        <row r="15">
          <cell r="C15" t="str">
            <v>오민석</v>
          </cell>
          <cell r="E15" t="str">
            <v>상장중</v>
          </cell>
          <cell r="F15" t="str">
            <v>24.22</v>
          </cell>
        </row>
        <row r="16">
          <cell r="C16" t="str">
            <v>권혁찬</v>
          </cell>
          <cell r="E16" t="str">
            <v>능곡중</v>
          </cell>
          <cell r="F16" t="str">
            <v>24.67</v>
          </cell>
        </row>
        <row r="17">
          <cell r="C17" t="str">
            <v>김민규</v>
          </cell>
          <cell r="E17" t="str">
            <v>서곶중</v>
          </cell>
          <cell r="F17" t="str">
            <v>25.14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/>
      <sheetData sheetId="3">
        <row r="11">
          <cell r="C11" t="str">
            <v>김태성</v>
          </cell>
          <cell r="E11" t="str">
            <v>부원중</v>
          </cell>
          <cell r="F11" t="str">
            <v>51.62 CR</v>
          </cell>
        </row>
        <row r="12">
          <cell r="C12" t="str">
            <v>박태언</v>
          </cell>
          <cell r="E12" t="str">
            <v>광주체육중</v>
          </cell>
          <cell r="F12" t="str">
            <v>52.51 CR</v>
          </cell>
        </row>
        <row r="13">
          <cell r="C13" t="str">
            <v>정광민</v>
          </cell>
          <cell r="E13" t="str">
            <v>경기체육중</v>
          </cell>
          <cell r="F13" t="str">
            <v>53.28</v>
          </cell>
        </row>
        <row r="14">
          <cell r="C14" t="str">
            <v>오예준</v>
          </cell>
          <cell r="E14" t="str">
            <v>인천남중</v>
          </cell>
          <cell r="F14" t="str">
            <v>53.33</v>
          </cell>
        </row>
        <row r="15">
          <cell r="C15" t="str">
            <v>이승윤</v>
          </cell>
          <cell r="E15" t="str">
            <v>성서중</v>
          </cell>
          <cell r="F15" t="str">
            <v>53.83</v>
          </cell>
        </row>
        <row r="16">
          <cell r="C16" t="str">
            <v>정병준</v>
          </cell>
          <cell r="E16" t="str">
            <v>전곡중</v>
          </cell>
          <cell r="F16" t="str">
            <v>56.33</v>
          </cell>
        </row>
        <row r="17">
          <cell r="C17" t="str">
            <v>오민석</v>
          </cell>
          <cell r="E17" t="str">
            <v>상장중</v>
          </cell>
          <cell r="F17" t="str">
            <v>57.79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김승엽</v>
          </cell>
          <cell r="E11" t="str">
            <v>대전체육중</v>
          </cell>
          <cell r="F11" t="str">
            <v>2:02.82 CR</v>
          </cell>
        </row>
        <row r="12">
          <cell r="C12" t="str">
            <v>이승윤</v>
          </cell>
          <cell r="E12" t="str">
            <v>성서중</v>
          </cell>
          <cell r="F12" t="str">
            <v>2:05.36 CR</v>
          </cell>
        </row>
        <row r="13">
          <cell r="C13" t="str">
            <v>박성문</v>
          </cell>
          <cell r="E13" t="str">
            <v>서천중</v>
          </cell>
          <cell r="F13" t="str">
            <v>2:06.63 CR</v>
          </cell>
        </row>
        <row r="14">
          <cell r="C14" t="str">
            <v>황재형</v>
          </cell>
          <cell r="E14" t="str">
            <v>월배중</v>
          </cell>
          <cell r="F14" t="str">
            <v>2:06.68 CR</v>
          </cell>
        </row>
        <row r="15">
          <cell r="C15" t="str">
            <v>정민우</v>
          </cell>
          <cell r="E15" t="str">
            <v>석정중</v>
          </cell>
          <cell r="F15" t="str">
            <v>2:09.22</v>
          </cell>
        </row>
        <row r="16">
          <cell r="C16" t="str">
            <v>임재우</v>
          </cell>
          <cell r="E16" t="str">
            <v>부원중</v>
          </cell>
          <cell r="F16" t="str">
            <v>2:12.61</v>
          </cell>
        </row>
        <row r="17">
          <cell r="C17" t="str">
            <v>김진홍</v>
          </cell>
          <cell r="E17" t="str">
            <v>충북영동중</v>
          </cell>
          <cell r="F17" t="str">
            <v>2:13.66</v>
          </cell>
        </row>
        <row r="18">
          <cell r="C18" t="str">
            <v>김기문</v>
          </cell>
          <cell r="E18" t="str">
            <v>태안중</v>
          </cell>
          <cell r="F18" t="str">
            <v>2:16.23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0.8</v>
          </cell>
        </row>
        <row r="11">
          <cell r="C11" t="str">
            <v>안민준</v>
          </cell>
          <cell r="E11" t="str">
            <v>인천석남초</v>
          </cell>
          <cell r="F11" t="str">
            <v>27.76</v>
          </cell>
        </row>
        <row r="12">
          <cell r="C12" t="str">
            <v>이수형</v>
          </cell>
          <cell r="E12" t="str">
            <v>경기서면초</v>
          </cell>
          <cell r="F12" t="str">
            <v>28.33</v>
          </cell>
        </row>
        <row r="13">
          <cell r="C13" t="str">
            <v>김주찬</v>
          </cell>
          <cell r="E13" t="str">
            <v>포항대흥초</v>
          </cell>
          <cell r="F13" t="str">
            <v>28.35</v>
          </cell>
        </row>
        <row r="14">
          <cell r="C14" t="str">
            <v>김종인</v>
          </cell>
          <cell r="E14" t="str">
            <v>충남당진원당초</v>
          </cell>
          <cell r="F14" t="str">
            <v>29.18</v>
          </cell>
        </row>
        <row r="15">
          <cell r="C15" t="str">
            <v>문세영</v>
          </cell>
          <cell r="E15" t="str">
            <v>충남당진원당초</v>
          </cell>
          <cell r="F15" t="str">
            <v>29.19</v>
          </cell>
        </row>
        <row r="16">
          <cell r="C16" t="str">
            <v>정승우</v>
          </cell>
          <cell r="E16" t="str">
            <v>서울경동초</v>
          </cell>
          <cell r="F16" t="str">
            <v>29.88</v>
          </cell>
        </row>
        <row r="17">
          <cell r="C17" t="str">
            <v>박기성</v>
          </cell>
          <cell r="E17" t="str">
            <v>서울강신초</v>
          </cell>
          <cell r="F17" t="str">
            <v>30.24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김승엽</v>
          </cell>
          <cell r="E11" t="str">
            <v>대전체육중</v>
          </cell>
          <cell r="F11" t="str">
            <v>4:25.19</v>
          </cell>
        </row>
        <row r="12">
          <cell r="C12" t="str">
            <v>이영범</v>
          </cell>
          <cell r="E12" t="str">
            <v>성보중</v>
          </cell>
          <cell r="F12" t="str">
            <v>4:27.56</v>
          </cell>
        </row>
        <row r="13">
          <cell r="C13" t="str">
            <v>박성문</v>
          </cell>
          <cell r="E13" t="str">
            <v>서천중</v>
          </cell>
          <cell r="F13" t="str">
            <v>4:31.84</v>
          </cell>
        </row>
        <row r="14">
          <cell r="C14" t="str">
            <v>임재우</v>
          </cell>
          <cell r="E14" t="str">
            <v>부원중</v>
          </cell>
          <cell r="F14" t="str">
            <v>4:34.47</v>
          </cell>
        </row>
        <row r="15">
          <cell r="C15" t="str">
            <v>유형원</v>
          </cell>
          <cell r="E15" t="str">
            <v>배문중</v>
          </cell>
          <cell r="F15" t="str">
            <v>4:36.49</v>
          </cell>
        </row>
        <row r="16">
          <cell r="C16" t="str">
            <v>정민우</v>
          </cell>
          <cell r="E16" t="str">
            <v>석정중</v>
          </cell>
          <cell r="F16" t="str">
            <v>4:37.85</v>
          </cell>
        </row>
        <row r="17">
          <cell r="C17" t="str">
            <v>배경배</v>
          </cell>
          <cell r="E17" t="str">
            <v>석정중</v>
          </cell>
          <cell r="F17" t="str">
            <v>4:38.75</v>
          </cell>
        </row>
        <row r="18">
          <cell r="C18" t="str">
            <v>김득화</v>
          </cell>
          <cell r="E18" t="str">
            <v>행당중</v>
          </cell>
          <cell r="F18" t="str">
            <v>4:40.02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이영범</v>
          </cell>
          <cell r="E11" t="str">
            <v>성보중</v>
          </cell>
          <cell r="F11" t="str">
            <v>9:39.08 CR</v>
          </cell>
        </row>
        <row r="12">
          <cell r="C12" t="str">
            <v>양명석</v>
          </cell>
          <cell r="E12" t="str">
            <v>진안중</v>
          </cell>
          <cell r="F12" t="str">
            <v>9:52.15</v>
          </cell>
        </row>
        <row r="13">
          <cell r="C13" t="str">
            <v>유형원</v>
          </cell>
          <cell r="E13" t="str">
            <v>배문중</v>
          </cell>
          <cell r="F13" t="str">
            <v>9:54.25</v>
          </cell>
        </row>
        <row r="14">
          <cell r="C14" t="str">
            <v>한성민</v>
          </cell>
          <cell r="E14" t="str">
            <v>서곶중</v>
          </cell>
          <cell r="F14" t="str">
            <v>9:56.82</v>
          </cell>
        </row>
        <row r="15">
          <cell r="C15" t="str">
            <v>배경배</v>
          </cell>
          <cell r="E15" t="str">
            <v>석정중</v>
          </cell>
          <cell r="F15" t="str">
            <v>10:23.62</v>
          </cell>
        </row>
        <row r="16">
          <cell r="C16" t="str">
            <v>김한서</v>
          </cell>
          <cell r="E16" t="str">
            <v>인천남중</v>
          </cell>
          <cell r="F16" t="str">
            <v>10:23.75</v>
          </cell>
        </row>
        <row r="17">
          <cell r="C17" t="str">
            <v>김예찬</v>
          </cell>
          <cell r="E17" t="str">
            <v>천안오성중</v>
          </cell>
          <cell r="F17" t="str">
            <v>10:56.14</v>
          </cell>
        </row>
        <row r="18">
          <cell r="C18" t="str">
            <v>정은찬</v>
          </cell>
          <cell r="E18" t="str">
            <v>당진원당중</v>
          </cell>
          <cell r="F18" t="str">
            <v>11:07.39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0.3</v>
          </cell>
        </row>
        <row r="11">
          <cell r="C11" t="str">
            <v>조연승</v>
          </cell>
          <cell r="E11" t="str">
            <v>회룡중</v>
          </cell>
          <cell r="F11" t="str">
            <v>15.87</v>
          </cell>
        </row>
        <row r="12">
          <cell r="C12" t="str">
            <v>유재찬</v>
          </cell>
          <cell r="E12" t="str">
            <v>월배중</v>
          </cell>
          <cell r="F12" t="str">
            <v>16.47</v>
          </cell>
        </row>
        <row r="13">
          <cell r="C13" t="str">
            <v>양유빈</v>
          </cell>
          <cell r="E13" t="str">
            <v>대전송촌중</v>
          </cell>
          <cell r="F13" t="str">
            <v>16.66</v>
          </cell>
        </row>
        <row r="14">
          <cell r="C14" t="str">
            <v>최정웅</v>
          </cell>
          <cell r="E14" t="str">
            <v>회룡중</v>
          </cell>
          <cell r="F14" t="str">
            <v>16.78</v>
          </cell>
        </row>
        <row r="15">
          <cell r="C15" t="str">
            <v>한요한</v>
          </cell>
          <cell r="E15" t="str">
            <v>경기체육중</v>
          </cell>
          <cell r="F15" t="str">
            <v>17.45</v>
          </cell>
        </row>
        <row r="16">
          <cell r="C16" t="str">
            <v>변지민</v>
          </cell>
          <cell r="E16" t="str">
            <v>경수중</v>
          </cell>
          <cell r="F16" t="str">
            <v>17.56</v>
          </cell>
        </row>
        <row r="17">
          <cell r="C17" t="str">
            <v>성승훈</v>
          </cell>
          <cell r="E17" t="str">
            <v>와동중</v>
          </cell>
          <cell r="F17" t="str">
            <v>18.16</v>
          </cell>
        </row>
        <row r="18">
          <cell r="C18" t="str">
            <v>이상기</v>
          </cell>
          <cell r="E18" t="str">
            <v>밀양중</v>
          </cell>
          <cell r="F18" t="str">
            <v>19.12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장상원</v>
          </cell>
          <cell r="E11" t="str">
            <v>부산체육중</v>
          </cell>
          <cell r="F11" t="str">
            <v>17:17.50</v>
          </cell>
        </row>
        <row r="12">
          <cell r="C12" t="str">
            <v>이승준</v>
          </cell>
          <cell r="E12" t="str">
            <v>광명북중</v>
          </cell>
          <cell r="F12" t="str">
            <v>17:28.83</v>
          </cell>
        </row>
        <row r="13">
          <cell r="C13" t="str">
            <v>조대희</v>
          </cell>
          <cell r="E13" t="str">
            <v>저동중</v>
          </cell>
          <cell r="F13" t="str">
            <v>17:47.08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장대"/>
      <sheetName val="멀리"/>
      <sheetName val="세단"/>
      <sheetName val="포환"/>
      <sheetName val="원반"/>
      <sheetName val="투창"/>
    </sheetNames>
    <sheetDataSet>
      <sheetData sheetId="0" refreshError="1"/>
      <sheetData sheetId="1">
        <row r="11">
          <cell r="C11" t="str">
            <v>이수호</v>
          </cell>
          <cell r="E11" t="str">
            <v>대전송촌중</v>
          </cell>
          <cell r="F11" t="str">
            <v>3.40</v>
          </cell>
        </row>
      </sheetData>
      <sheetData sheetId="2">
        <row r="11">
          <cell r="C11" t="str">
            <v>변성환</v>
          </cell>
          <cell r="E11" t="str">
            <v>삼성중</v>
          </cell>
          <cell r="F11" t="str">
            <v>5.87</v>
          </cell>
          <cell r="G11" t="str">
            <v>1.4</v>
          </cell>
        </row>
        <row r="12">
          <cell r="C12" t="str">
            <v>김은찬</v>
          </cell>
          <cell r="E12" t="str">
            <v>대흥중</v>
          </cell>
          <cell r="F12" t="str">
            <v>5.82</v>
          </cell>
          <cell r="G12" t="str">
            <v>-0.1</v>
          </cell>
        </row>
        <row r="13">
          <cell r="C13" t="str">
            <v>이성진</v>
          </cell>
          <cell r="E13" t="str">
            <v>광명북중</v>
          </cell>
          <cell r="F13" t="str">
            <v>5.61</v>
          </cell>
          <cell r="G13" t="str">
            <v>-0.1</v>
          </cell>
        </row>
        <row r="14">
          <cell r="C14" t="str">
            <v>계준혁</v>
          </cell>
          <cell r="E14" t="str">
            <v>인천남중</v>
          </cell>
          <cell r="F14" t="str">
            <v>5.49</v>
          </cell>
          <cell r="G14" t="str">
            <v>-0.3</v>
          </cell>
        </row>
        <row r="15">
          <cell r="C15" t="str">
            <v>김태환</v>
          </cell>
          <cell r="E15" t="str">
            <v>동주중</v>
          </cell>
          <cell r="F15" t="str">
            <v>5.17</v>
          </cell>
          <cell r="G15" t="str">
            <v>0.2</v>
          </cell>
        </row>
        <row r="16">
          <cell r="C16" t="str">
            <v>김민혁</v>
          </cell>
          <cell r="E16" t="str">
            <v>별망중</v>
          </cell>
          <cell r="F16" t="str">
            <v>5.11</v>
          </cell>
          <cell r="G16" t="str">
            <v>-0.1</v>
          </cell>
        </row>
        <row r="17">
          <cell r="C17" t="str">
            <v>금민섭</v>
          </cell>
          <cell r="E17" t="str">
            <v>별망중</v>
          </cell>
          <cell r="F17" t="str">
            <v>5.02</v>
          </cell>
          <cell r="G17" t="str">
            <v>0.9</v>
          </cell>
        </row>
      </sheetData>
      <sheetData sheetId="3">
        <row r="11">
          <cell r="C11" t="str">
            <v>양유빈</v>
          </cell>
          <cell r="E11" t="str">
            <v>대전송촌중</v>
          </cell>
          <cell r="F11" t="str">
            <v>12.03</v>
          </cell>
          <cell r="G11" t="str">
            <v>-1.0</v>
          </cell>
        </row>
        <row r="12">
          <cell r="C12" t="str">
            <v>이성진</v>
          </cell>
          <cell r="E12" t="str">
            <v>광명북중</v>
          </cell>
          <cell r="F12" t="str">
            <v>12.00</v>
          </cell>
          <cell r="G12" t="str">
            <v>0.5</v>
          </cell>
        </row>
        <row r="13">
          <cell r="C13" t="str">
            <v>김민혁</v>
          </cell>
          <cell r="E13" t="str">
            <v>별망중</v>
          </cell>
          <cell r="F13" t="str">
            <v>11.81</v>
          </cell>
          <cell r="G13" t="str">
            <v>-1.1</v>
          </cell>
        </row>
        <row r="14">
          <cell r="C14" t="str">
            <v>금민섭</v>
          </cell>
          <cell r="E14" t="str">
            <v>별망중</v>
          </cell>
          <cell r="F14" t="str">
            <v>11.70</v>
          </cell>
          <cell r="G14" t="str">
            <v>-0.4</v>
          </cell>
        </row>
      </sheetData>
      <sheetData sheetId="4">
        <row r="11">
          <cell r="C11" t="str">
            <v>조은찬</v>
          </cell>
          <cell r="E11" t="str">
            <v>동명중</v>
          </cell>
          <cell r="F11" t="str">
            <v>16.96 CR</v>
          </cell>
        </row>
        <row r="12">
          <cell r="C12" t="str">
            <v>유준현</v>
          </cell>
          <cell r="E12" t="str">
            <v>부산체육중</v>
          </cell>
          <cell r="F12" t="str">
            <v>13.12</v>
          </cell>
        </row>
        <row r="13">
          <cell r="C13" t="str">
            <v>허성준</v>
          </cell>
          <cell r="E13" t="str">
            <v>충주중</v>
          </cell>
          <cell r="F13" t="str">
            <v>10.68</v>
          </cell>
        </row>
        <row r="14">
          <cell r="C14" t="str">
            <v>이대경</v>
          </cell>
          <cell r="E14" t="str">
            <v>능곡중</v>
          </cell>
          <cell r="F14" t="str">
            <v>10.15</v>
          </cell>
        </row>
        <row r="15">
          <cell r="C15" t="str">
            <v>전한별</v>
          </cell>
          <cell r="E15" t="str">
            <v>충주중</v>
          </cell>
          <cell r="F15" t="str">
            <v>10.11</v>
          </cell>
        </row>
      </sheetData>
      <sheetData sheetId="5">
        <row r="11">
          <cell r="C11" t="str">
            <v>전한별</v>
          </cell>
          <cell r="E11" t="str">
            <v>충주중</v>
          </cell>
          <cell r="F11" t="str">
            <v>51.20</v>
          </cell>
        </row>
        <row r="12">
          <cell r="C12" t="str">
            <v>조은찬</v>
          </cell>
          <cell r="E12" t="str">
            <v>동명중</v>
          </cell>
          <cell r="F12" t="str">
            <v>44.28</v>
          </cell>
        </row>
        <row r="13">
          <cell r="C13" t="str">
            <v>최원석</v>
          </cell>
          <cell r="E13" t="str">
            <v>천안오성중</v>
          </cell>
          <cell r="F13" t="str">
            <v>43.52</v>
          </cell>
        </row>
        <row r="14">
          <cell r="C14" t="str">
            <v>성승훈</v>
          </cell>
          <cell r="E14" t="str">
            <v>안청중</v>
          </cell>
          <cell r="F14" t="str">
            <v>39.78</v>
          </cell>
        </row>
        <row r="15">
          <cell r="C15" t="str">
            <v>이순구</v>
          </cell>
          <cell r="E15" t="str">
            <v>회인중</v>
          </cell>
          <cell r="F15" t="str">
            <v>30.98</v>
          </cell>
        </row>
        <row r="16">
          <cell r="C16" t="str">
            <v>이대경</v>
          </cell>
          <cell r="E16" t="str">
            <v>능곡중</v>
          </cell>
          <cell r="F16" t="str">
            <v>25.33</v>
          </cell>
        </row>
      </sheetData>
      <sheetData sheetId="6">
        <row r="11">
          <cell r="C11" t="str">
            <v>권민우</v>
          </cell>
          <cell r="E11" t="str">
            <v>천안오성중</v>
          </cell>
          <cell r="F11" t="str">
            <v>52.87</v>
          </cell>
        </row>
        <row r="12">
          <cell r="C12" t="str">
            <v>장하진</v>
          </cell>
          <cell r="E12" t="str">
            <v>대전대신중</v>
          </cell>
          <cell r="F12" t="str">
            <v>51.23</v>
          </cell>
        </row>
        <row r="13">
          <cell r="C13" t="str">
            <v>김영범</v>
          </cell>
          <cell r="E13" t="str">
            <v>음성중</v>
          </cell>
          <cell r="F13" t="str">
            <v>50.11</v>
          </cell>
        </row>
        <row r="14">
          <cell r="C14" t="str">
            <v>고반석</v>
          </cell>
          <cell r="E14" t="str">
            <v>음성중</v>
          </cell>
          <cell r="F14" t="str">
            <v>47.79</v>
          </cell>
        </row>
        <row r="15">
          <cell r="C15" t="str">
            <v>이남규</v>
          </cell>
          <cell r="E15" t="str">
            <v>천안오성중</v>
          </cell>
          <cell r="F15" t="str">
            <v>46.72</v>
          </cell>
        </row>
        <row r="16">
          <cell r="C16" t="str">
            <v>전용태</v>
          </cell>
          <cell r="E16" t="str">
            <v>도산중</v>
          </cell>
          <cell r="F16" t="str">
            <v>43.14</v>
          </cell>
        </row>
        <row r="17">
          <cell r="C17" t="str">
            <v>구태윤</v>
          </cell>
          <cell r="E17" t="str">
            <v>내동중</v>
          </cell>
          <cell r="F17" t="str">
            <v>41.99</v>
          </cell>
        </row>
        <row r="18">
          <cell r="C18" t="str">
            <v>강승모</v>
          </cell>
          <cell r="E18" t="str">
            <v>대전송촌중</v>
          </cell>
          <cell r="F18" t="str">
            <v>40.70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1.3</v>
          </cell>
        </row>
        <row r="11">
          <cell r="C11" t="str">
            <v>장효민</v>
          </cell>
          <cell r="E11" t="str">
            <v>소천중</v>
          </cell>
          <cell r="F11" t="str">
            <v>12.70 CR</v>
          </cell>
        </row>
        <row r="12">
          <cell r="C12" t="str">
            <v>김희원</v>
          </cell>
          <cell r="E12" t="str">
            <v>광주체육중</v>
          </cell>
          <cell r="F12" t="str">
            <v>12.85 CR</v>
          </cell>
        </row>
        <row r="13">
          <cell r="C13" t="str">
            <v>민소윤</v>
          </cell>
          <cell r="E13" t="str">
            <v>거제중앙중</v>
          </cell>
          <cell r="F13" t="str">
            <v>13.02 CR</v>
          </cell>
        </row>
        <row r="14">
          <cell r="C14" t="str">
            <v>이윤지</v>
          </cell>
          <cell r="E14" t="str">
            <v>경기체육중</v>
          </cell>
          <cell r="F14" t="str">
            <v>13.08 CR</v>
          </cell>
        </row>
        <row r="15">
          <cell r="C15" t="str">
            <v>김민하</v>
          </cell>
          <cell r="E15" t="str">
            <v>진해냉천중</v>
          </cell>
          <cell r="F15" t="str">
            <v>13.22 CR</v>
          </cell>
        </row>
        <row r="16">
          <cell r="C16" t="str">
            <v>김정은</v>
          </cell>
          <cell r="E16" t="str">
            <v>비인중</v>
          </cell>
          <cell r="F16" t="str">
            <v>13.52</v>
          </cell>
        </row>
        <row r="17">
          <cell r="C17" t="str">
            <v>신다연</v>
          </cell>
          <cell r="E17" t="str">
            <v>인화여자중</v>
          </cell>
          <cell r="F17" t="str">
            <v>13.68</v>
          </cell>
        </row>
        <row r="18">
          <cell r="C18" t="str">
            <v>이유정</v>
          </cell>
          <cell r="E18" t="str">
            <v>소래중</v>
          </cell>
          <cell r="F18" t="str">
            <v>13.77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0.4</v>
          </cell>
        </row>
        <row r="11">
          <cell r="C11" t="str">
            <v>이윤지</v>
          </cell>
          <cell r="E11" t="str">
            <v>경기체육중</v>
          </cell>
          <cell r="F11" t="str">
            <v>27.45</v>
          </cell>
        </row>
        <row r="12">
          <cell r="C12" t="str">
            <v>강현서</v>
          </cell>
          <cell r="E12" t="str">
            <v>거제중앙중</v>
          </cell>
          <cell r="F12" t="str">
            <v>27.82</v>
          </cell>
        </row>
        <row r="13">
          <cell r="C13" t="str">
            <v>김정은</v>
          </cell>
          <cell r="E13" t="str">
            <v>비인중</v>
          </cell>
          <cell r="F13" t="str">
            <v>28.44</v>
          </cell>
        </row>
        <row r="14">
          <cell r="C14" t="str">
            <v>이유정</v>
          </cell>
          <cell r="E14" t="str">
            <v>소래중</v>
          </cell>
          <cell r="F14" t="str">
            <v>28.54</v>
          </cell>
        </row>
        <row r="15">
          <cell r="C15" t="str">
            <v>이민정</v>
          </cell>
          <cell r="E15" t="str">
            <v>용인중</v>
          </cell>
          <cell r="F15" t="str">
            <v>28.84</v>
          </cell>
        </row>
        <row r="16">
          <cell r="C16" t="str">
            <v>오미화</v>
          </cell>
          <cell r="E16" t="str">
            <v>인화여자중</v>
          </cell>
          <cell r="F16" t="str">
            <v>29.05</v>
          </cell>
        </row>
        <row r="17">
          <cell r="C17" t="str">
            <v>유소영</v>
          </cell>
          <cell r="E17" t="str">
            <v>행당중</v>
          </cell>
          <cell r="F17" t="str">
            <v>29.54</v>
          </cell>
        </row>
        <row r="18">
          <cell r="C18" t="str">
            <v>박은서</v>
          </cell>
          <cell r="E18" t="str">
            <v>대경중</v>
          </cell>
          <cell r="F18" t="str">
            <v>29.70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김희원</v>
          </cell>
          <cell r="E11" t="str">
            <v>광주체육중</v>
          </cell>
          <cell r="F11" t="str">
            <v>1:00.53 CR</v>
          </cell>
        </row>
        <row r="12">
          <cell r="C12" t="str">
            <v>장효민</v>
          </cell>
          <cell r="E12" t="str">
            <v>소천중</v>
          </cell>
          <cell r="F12" t="str">
            <v>1:00.66 CR</v>
          </cell>
        </row>
        <row r="13">
          <cell r="C13" t="str">
            <v>김민하</v>
          </cell>
          <cell r="E13" t="str">
            <v>진해냉천중</v>
          </cell>
          <cell r="F13" t="str">
            <v>1:01.73 CT</v>
          </cell>
        </row>
        <row r="14">
          <cell r="C14" t="str">
            <v>강현서</v>
          </cell>
          <cell r="E14" t="str">
            <v>거제중앙중</v>
          </cell>
          <cell r="F14" t="str">
            <v>1:03.13</v>
          </cell>
        </row>
        <row r="15">
          <cell r="C15" t="str">
            <v>이서진</v>
          </cell>
          <cell r="E15" t="str">
            <v>부천여자중</v>
          </cell>
          <cell r="F15" t="str">
            <v>1:06.30</v>
          </cell>
        </row>
        <row r="16">
          <cell r="C16" t="str">
            <v>김연진</v>
          </cell>
          <cell r="E16" t="str">
            <v>통영중앙중</v>
          </cell>
          <cell r="F16" t="str">
            <v>1:09.46</v>
          </cell>
        </row>
        <row r="17">
          <cell r="C17" t="str">
            <v>이현채</v>
          </cell>
          <cell r="E17" t="str">
            <v>전라중</v>
          </cell>
          <cell r="F17" t="str">
            <v>1:10.17</v>
          </cell>
        </row>
        <row r="18">
          <cell r="C18" t="str">
            <v>김규연</v>
          </cell>
          <cell r="E18" t="str">
            <v>백현중</v>
          </cell>
          <cell r="F18" t="str">
            <v>1:10.20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이서진</v>
          </cell>
          <cell r="E11" t="str">
            <v>부천여자중</v>
          </cell>
          <cell r="F11" t="str">
            <v>2:29.44</v>
          </cell>
        </row>
        <row r="12">
          <cell r="C12" t="str">
            <v>김보미</v>
          </cell>
          <cell r="E12" t="str">
            <v>용인중</v>
          </cell>
          <cell r="F12" t="str">
            <v>2:30.41</v>
          </cell>
        </row>
        <row r="13">
          <cell r="C13" t="str">
            <v>배지연</v>
          </cell>
          <cell r="E13" t="str">
            <v>수곡중</v>
          </cell>
          <cell r="F13" t="str">
            <v>2:31.90</v>
          </cell>
        </row>
        <row r="14">
          <cell r="C14" t="str">
            <v>오미화</v>
          </cell>
          <cell r="E14" t="str">
            <v>인화여자중</v>
          </cell>
          <cell r="F14" t="str">
            <v>2:34.47</v>
          </cell>
        </row>
        <row r="15">
          <cell r="C15" t="str">
            <v>김소윤</v>
          </cell>
          <cell r="E15" t="str">
            <v>이현중</v>
          </cell>
          <cell r="F15" t="str">
            <v>2:35.23</v>
          </cell>
        </row>
        <row r="16">
          <cell r="C16" t="str">
            <v>김지원</v>
          </cell>
          <cell r="E16" t="str">
            <v>대흥중</v>
          </cell>
          <cell r="F16" t="str">
            <v>2:44.04</v>
          </cell>
        </row>
        <row r="17">
          <cell r="C17" t="str">
            <v>김현주</v>
          </cell>
          <cell r="E17" t="str">
            <v>계룡중</v>
          </cell>
          <cell r="F17" t="str">
            <v>2:45.34</v>
          </cell>
        </row>
        <row r="18">
          <cell r="C18" t="str">
            <v>김연진</v>
          </cell>
          <cell r="E18" t="str">
            <v>통영중앙중</v>
          </cell>
          <cell r="F18" t="str">
            <v>2:47.62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홍지승</v>
          </cell>
          <cell r="E11" t="str">
            <v>천안오성중</v>
          </cell>
          <cell r="F11" t="str">
            <v>5:10.89</v>
          </cell>
        </row>
        <row r="12">
          <cell r="C12" t="str">
            <v>배지연</v>
          </cell>
          <cell r="E12" t="str">
            <v>수곡중</v>
          </cell>
          <cell r="F12" t="str">
            <v>5:14.16</v>
          </cell>
        </row>
        <row r="13">
          <cell r="C13" t="str">
            <v>김소윤</v>
          </cell>
          <cell r="E13" t="str">
            <v>이현중</v>
          </cell>
          <cell r="F13" t="str">
            <v>5:22.32</v>
          </cell>
        </row>
        <row r="14">
          <cell r="C14" t="str">
            <v>김가은</v>
          </cell>
          <cell r="E14" t="str">
            <v>부천여자중</v>
          </cell>
          <cell r="F14" t="str">
            <v>5:33.11</v>
          </cell>
        </row>
        <row r="15">
          <cell r="C15" t="str">
            <v>이미지</v>
          </cell>
          <cell r="E15" t="str">
            <v>대전체육중</v>
          </cell>
          <cell r="F15" t="str">
            <v>5:40.13</v>
          </cell>
        </row>
        <row r="16">
          <cell r="C16" t="str">
            <v>김지원</v>
          </cell>
          <cell r="E16" t="str">
            <v>대흥중</v>
          </cell>
          <cell r="F16" t="str">
            <v>5:42.45</v>
          </cell>
        </row>
        <row r="17">
          <cell r="C17" t="str">
            <v>김현주</v>
          </cell>
          <cell r="E17" t="str">
            <v>계룡중</v>
          </cell>
          <cell r="F17" t="str">
            <v>5:45.92</v>
          </cell>
        </row>
        <row r="18">
          <cell r="C18" t="str">
            <v>이민지</v>
          </cell>
          <cell r="E18" t="str">
            <v>대전체육중</v>
          </cell>
          <cell r="F18" t="str">
            <v>5:47.34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문세영</v>
          </cell>
          <cell r="E11" t="str">
            <v>충남당진원당초</v>
          </cell>
          <cell r="F11" t="str">
            <v>2:25.90</v>
          </cell>
        </row>
        <row r="12">
          <cell r="C12" t="str">
            <v>김주찬</v>
          </cell>
          <cell r="E12" t="str">
            <v>포항대흥초</v>
          </cell>
          <cell r="F12" t="str">
            <v>2:30.96</v>
          </cell>
        </row>
        <row r="13">
          <cell r="C13" t="str">
            <v>신종우</v>
          </cell>
          <cell r="E13" t="str">
            <v>인천갑룡초</v>
          </cell>
          <cell r="F13" t="str">
            <v>2:31.23</v>
          </cell>
        </row>
        <row r="14">
          <cell r="C14" t="str">
            <v>박기성</v>
          </cell>
          <cell r="E14" t="str">
            <v>서울강신초</v>
          </cell>
          <cell r="F14" t="str">
            <v>2:31.73</v>
          </cell>
        </row>
        <row r="15">
          <cell r="C15" t="str">
            <v>이원빈</v>
          </cell>
          <cell r="E15" t="str">
            <v>부안동초</v>
          </cell>
          <cell r="F15" t="str">
            <v>2:37.25</v>
          </cell>
        </row>
        <row r="16">
          <cell r="C16" t="str">
            <v>남부근</v>
          </cell>
          <cell r="E16" t="str">
            <v>북대구초</v>
          </cell>
          <cell r="F16" t="str">
            <v>2:38.14</v>
          </cell>
        </row>
        <row r="17">
          <cell r="C17" t="str">
            <v>김태산</v>
          </cell>
          <cell r="E17" t="str">
            <v>충남한울초</v>
          </cell>
          <cell r="F17" t="str">
            <v>2:39.16</v>
          </cell>
        </row>
        <row r="18">
          <cell r="C18" t="str">
            <v>김지한</v>
          </cell>
          <cell r="E18" t="str">
            <v>경남진해동부초</v>
          </cell>
          <cell r="F18" t="str">
            <v>2:39.21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홍지승</v>
          </cell>
          <cell r="E11" t="str">
            <v>천안오성중</v>
          </cell>
          <cell r="F11" t="str">
            <v>11:10.07</v>
          </cell>
        </row>
        <row r="12">
          <cell r="C12" t="str">
            <v>김가은</v>
          </cell>
          <cell r="E12" t="str">
            <v>부천여자중</v>
          </cell>
          <cell r="F12" t="str">
            <v>11:44.28</v>
          </cell>
        </row>
        <row r="13">
          <cell r="C13" t="str">
            <v>이미지</v>
          </cell>
          <cell r="E13" t="str">
            <v>대전체육중</v>
          </cell>
          <cell r="F13" t="str">
            <v>12:20.44</v>
          </cell>
        </row>
        <row r="14">
          <cell r="C14" t="str">
            <v>김하은</v>
          </cell>
          <cell r="E14" t="str">
            <v>간석여자중</v>
          </cell>
          <cell r="F14" t="str">
            <v>13:39.41</v>
          </cell>
        </row>
        <row r="15">
          <cell r="C15" t="str">
            <v>정아린</v>
          </cell>
          <cell r="E15" t="str">
            <v>양양중</v>
          </cell>
          <cell r="F15" t="str">
            <v>14:33.27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0.9</v>
          </cell>
        </row>
        <row r="11">
          <cell r="C11" t="str">
            <v>남경애</v>
          </cell>
          <cell r="E11" t="str">
            <v>다인중</v>
          </cell>
          <cell r="F11" t="str">
            <v>16.11</v>
          </cell>
        </row>
        <row r="12">
          <cell r="C12" t="str">
            <v>민소윤</v>
          </cell>
          <cell r="E12" t="str">
            <v>거제중앙중</v>
          </cell>
          <cell r="F12" t="str">
            <v>16.36</v>
          </cell>
        </row>
        <row r="13">
          <cell r="C13" t="str">
            <v>박성연</v>
          </cell>
          <cell r="E13" t="str">
            <v>계룡중</v>
          </cell>
          <cell r="F13" t="str">
            <v>17.76</v>
          </cell>
        </row>
        <row r="14">
          <cell r="C14" t="str">
            <v>반서연</v>
          </cell>
          <cell r="E14" t="str">
            <v>계룡중</v>
          </cell>
          <cell r="F14" t="str">
            <v>18.12</v>
          </cell>
        </row>
        <row r="15">
          <cell r="C15" t="str">
            <v>이현채</v>
          </cell>
          <cell r="E15" t="str">
            <v>전라중</v>
          </cell>
          <cell r="F15" t="str">
            <v>19.10</v>
          </cell>
        </row>
        <row r="16">
          <cell r="C16" t="str">
            <v>장수빈</v>
          </cell>
          <cell r="E16" t="str">
            <v>단원중</v>
          </cell>
          <cell r="F16" t="str">
            <v>21.12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김현서</v>
          </cell>
          <cell r="E11" t="str">
            <v>송내중앙중</v>
          </cell>
          <cell r="F11" t="str">
            <v>19:16.85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</sheetNames>
    <sheetDataSet>
      <sheetData sheetId="0">
        <row r="11">
          <cell r="C11" t="str">
            <v>박하은</v>
          </cell>
          <cell r="E11" t="str">
            <v>가좌여자중</v>
          </cell>
          <cell r="F11" t="str">
            <v>1.55 CR</v>
          </cell>
        </row>
        <row r="12">
          <cell r="C12" t="str">
            <v>박소영</v>
          </cell>
          <cell r="E12" t="str">
            <v>김해모산중</v>
          </cell>
          <cell r="F12" t="str">
            <v>1.40</v>
          </cell>
        </row>
        <row r="13">
          <cell r="C13" t="str">
            <v>임여음</v>
          </cell>
          <cell r="E13" t="str">
            <v>부산체육중</v>
          </cell>
          <cell r="F13" t="str">
            <v>1.40</v>
          </cell>
        </row>
        <row r="14">
          <cell r="C14" t="str">
            <v>김채현</v>
          </cell>
          <cell r="E14" t="str">
            <v>광주체육중</v>
          </cell>
          <cell r="F14" t="str">
            <v>1.30</v>
          </cell>
        </row>
      </sheetData>
      <sheetData sheetId="1" refreshError="1"/>
      <sheetData sheetId="2">
        <row r="11">
          <cell r="C11" t="str">
            <v>이희원</v>
          </cell>
          <cell r="E11" t="str">
            <v>논산여자중</v>
          </cell>
          <cell r="F11" t="str">
            <v>4.95</v>
          </cell>
          <cell r="G11" t="str">
            <v>-1.2</v>
          </cell>
        </row>
        <row r="12">
          <cell r="C12" t="str">
            <v>최연서</v>
          </cell>
          <cell r="E12" t="str">
            <v>전라중</v>
          </cell>
          <cell r="F12" t="str">
            <v>4.93</v>
          </cell>
          <cell r="G12" t="str">
            <v>-0.9</v>
          </cell>
        </row>
        <row r="13">
          <cell r="C13" t="str">
            <v>남채은</v>
          </cell>
          <cell r="E13" t="str">
            <v>충주여자중</v>
          </cell>
          <cell r="F13" t="str">
            <v>4.88</v>
          </cell>
          <cell r="G13" t="str">
            <v>0.1</v>
          </cell>
        </row>
        <row r="14">
          <cell r="C14" t="str">
            <v>임연희</v>
          </cell>
          <cell r="E14" t="str">
            <v>논산여자중</v>
          </cell>
          <cell r="F14" t="str">
            <v>4.61</v>
          </cell>
          <cell r="G14" t="str">
            <v>-1.2</v>
          </cell>
        </row>
        <row r="15">
          <cell r="C15" t="str">
            <v>권민서</v>
          </cell>
          <cell r="E15" t="str">
            <v>부산체육중</v>
          </cell>
          <cell r="F15" t="str">
            <v>4.60</v>
          </cell>
          <cell r="G15" t="str">
            <v>-0.6</v>
          </cell>
        </row>
        <row r="16">
          <cell r="C16" t="str">
            <v>이다혜</v>
          </cell>
          <cell r="E16" t="str">
            <v>전남체육중</v>
          </cell>
          <cell r="F16" t="str">
            <v>4.45</v>
          </cell>
          <cell r="G16" t="str">
            <v>-0.4</v>
          </cell>
        </row>
        <row r="17">
          <cell r="C17" t="str">
            <v>최소이</v>
          </cell>
          <cell r="E17" t="str">
            <v>광주체육중</v>
          </cell>
          <cell r="F17" t="str">
            <v>4.45</v>
          </cell>
          <cell r="G17" t="str">
            <v>0.3</v>
          </cell>
        </row>
        <row r="18">
          <cell r="C18" t="str">
            <v>최예서</v>
          </cell>
          <cell r="E18" t="str">
            <v>부산체육중</v>
          </cell>
          <cell r="F18" t="str">
            <v>4.40</v>
          </cell>
          <cell r="G18" t="str">
            <v>-0.7</v>
          </cell>
        </row>
      </sheetData>
      <sheetData sheetId="3">
        <row r="11">
          <cell r="C11" t="str">
            <v>최연서</v>
          </cell>
          <cell r="E11" t="str">
            <v>전라중</v>
          </cell>
          <cell r="F11" t="str">
            <v>10.38</v>
          </cell>
          <cell r="G11" t="str">
            <v>-1.5</v>
          </cell>
        </row>
        <row r="12">
          <cell r="C12" t="str">
            <v>권민서</v>
          </cell>
          <cell r="E12" t="str">
            <v>부산체육중</v>
          </cell>
          <cell r="F12" t="str">
            <v>10.37</v>
          </cell>
          <cell r="G12" t="str">
            <v>-1.3</v>
          </cell>
        </row>
        <row r="13">
          <cell r="C13" t="str">
            <v>이희원</v>
          </cell>
          <cell r="E13" t="str">
            <v>논산여자중</v>
          </cell>
          <cell r="F13" t="str">
            <v>10.13</v>
          </cell>
          <cell r="G13" t="str">
            <v>-0.9</v>
          </cell>
        </row>
        <row r="14">
          <cell r="C14" t="str">
            <v>최소이</v>
          </cell>
          <cell r="E14" t="str">
            <v>광주체육중</v>
          </cell>
          <cell r="F14" t="str">
            <v>9.82</v>
          </cell>
          <cell r="G14" t="str">
            <v>-1.3</v>
          </cell>
        </row>
        <row r="15">
          <cell r="C15" t="str">
            <v>이다혜</v>
          </cell>
          <cell r="E15" t="str">
            <v>전남체육중</v>
          </cell>
          <cell r="F15" t="str">
            <v>9.80</v>
          </cell>
          <cell r="G15" t="str">
            <v>-1.3</v>
          </cell>
        </row>
        <row r="16">
          <cell r="C16" t="str">
            <v>임여음</v>
          </cell>
          <cell r="E16" t="str">
            <v>부산체육중</v>
          </cell>
          <cell r="F16" t="str">
            <v>9.78</v>
          </cell>
          <cell r="G16" t="str">
            <v>-2.0</v>
          </cell>
        </row>
        <row r="17">
          <cell r="C17" t="str">
            <v>최예서</v>
          </cell>
          <cell r="E17" t="str">
            <v>부산체육중</v>
          </cell>
          <cell r="F17" t="str">
            <v>9.57</v>
          </cell>
          <cell r="G17" t="str">
            <v>-2.9</v>
          </cell>
        </row>
      </sheetData>
      <sheetData sheetId="4">
        <row r="11">
          <cell r="C11" t="str">
            <v>이예람</v>
          </cell>
          <cell r="E11" t="str">
            <v>천안오성중</v>
          </cell>
          <cell r="F11" t="str">
            <v>15.19 CR</v>
          </cell>
        </row>
        <row r="12">
          <cell r="C12" t="str">
            <v>마소영</v>
          </cell>
          <cell r="E12" t="str">
            <v>주례여자중</v>
          </cell>
          <cell r="F12" t="str">
            <v>11.67</v>
          </cell>
        </row>
        <row r="13">
          <cell r="C13" t="str">
            <v>이주은</v>
          </cell>
          <cell r="E13" t="str">
            <v>부산체육중</v>
          </cell>
          <cell r="F13" t="str">
            <v>9.33</v>
          </cell>
        </row>
        <row r="14">
          <cell r="C14" t="str">
            <v>최아빈</v>
          </cell>
          <cell r="E14" t="str">
            <v>간석여자중</v>
          </cell>
          <cell r="F14" t="str">
            <v>7.57</v>
          </cell>
        </row>
        <row r="15">
          <cell r="C15" t="str">
            <v>김도인</v>
          </cell>
          <cell r="E15" t="str">
            <v>광동중</v>
          </cell>
          <cell r="F15" t="str">
            <v>6.09</v>
          </cell>
        </row>
      </sheetData>
      <sheetData sheetId="5">
        <row r="11">
          <cell r="C11" t="str">
            <v>마소영</v>
          </cell>
          <cell r="E11" t="str">
            <v>주례여자중</v>
          </cell>
          <cell r="F11" t="str">
            <v>25.88</v>
          </cell>
        </row>
        <row r="12">
          <cell r="C12" t="str">
            <v>서성은</v>
          </cell>
          <cell r="E12" t="str">
            <v>경기체육중</v>
          </cell>
          <cell r="F12" t="str">
            <v>24.68</v>
          </cell>
        </row>
        <row r="13">
          <cell r="C13" t="str">
            <v>송현주</v>
          </cell>
          <cell r="E13" t="str">
            <v>김해내덕중</v>
          </cell>
          <cell r="F13" t="str">
            <v>22.05</v>
          </cell>
        </row>
      </sheetData>
      <sheetData sheetId="6">
        <row r="11">
          <cell r="C11" t="str">
            <v>유혜정</v>
          </cell>
          <cell r="E11" t="str">
            <v>가좌여자중</v>
          </cell>
          <cell r="F11" t="str">
            <v>35.55</v>
          </cell>
        </row>
        <row r="12">
          <cell r="C12" t="str">
            <v>배효은</v>
          </cell>
          <cell r="E12" t="str">
            <v>김해내덕중</v>
          </cell>
          <cell r="F12" t="str">
            <v>28.44</v>
          </cell>
        </row>
        <row r="13">
          <cell r="C13" t="str">
            <v>이혜린</v>
          </cell>
          <cell r="E13" t="str">
            <v>군산산북중</v>
          </cell>
          <cell r="F13" t="str">
            <v>26.92</v>
          </cell>
        </row>
        <row r="14">
          <cell r="C14" t="str">
            <v>이하윤</v>
          </cell>
          <cell r="E14" t="str">
            <v>동항중</v>
          </cell>
          <cell r="F14" t="str">
            <v>24.32</v>
          </cell>
        </row>
        <row r="15">
          <cell r="C15" t="str">
            <v>이지효</v>
          </cell>
          <cell r="E15" t="str">
            <v>경기체육중</v>
          </cell>
          <cell r="F15" t="str">
            <v>21.12</v>
          </cell>
        </row>
        <row r="16">
          <cell r="C16" t="str">
            <v>최아빈</v>
          </cell>
          <cell r="E16" t="str">
            <v>간석여자중</v>
          </cell>
          <cell r="F16" t="str">
            <v>13.62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0.7</v>
          </cell>
        </row>
        <row r="11">
          <cell r="C11" t="str">
            <v>김동진</v>
          </cell>
          <cell r="E11" t="str">
            <v>월배중</v>
          </cell>
          <cell r="F11" t="str">
            <v>10.96</v>
          </cell>
        </row>
        <row r="12">
          <cell r="C12" t="str">
            <v>곽의찬</v>
          </cell>
          <cell r="E12" t="str">
            <v>월배중</v>
          </cell>
          <cell r="F12" t="str">
            <v>11.22</v>
          </cell>
        </row>
        <row r="13">
          <cell r="C13" t="str">
            <v>김민제</v>
          </cell>
          <cell r="E13" t="str">
            <v>거제중앙중</v>
          </cell>
          <cell r="F13" t="str">
            <v>11.27</v>
          </cell>
        </row>
        <row r="14">
          <cell r="C14" t="str">
            <v>심인보</v>
          </cell>
          <cell r="E14" t="str">
            <v>계림중</v>
          </cell>
          <cell r="F14" t="str">
            <v>11.35</v>
          </cell>
        </row>
        <row r="15">
          <cell r="C15" t="str">
            <v>장환이</v>
          </cell>
          <cell r="E15" t="str">
            <v>소래중</v>
          </cell>
          <cell r="F15" t="str">
            <v>11.47</v>
          </cell>
        </row>
        <row r="16">
          <cell r="C16" t="str">
            <v>김단우</v>
          </cell>
          <cell r="E16" t="str">
            <v>인천남중</v>
          </cell>
          <cell r="F16" t="str">
            <v>11.49</v>
          </cell>
        </row>
        <row r="17">
          <cell r="C17" t="str">
            <v>이민준</v>
          </cell>
          <cell r="E17" t="str">
            <v>경기체육중</v>
          </cell>
          <cell r="F17" t="str">
            <v>11.51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0.3</v>
          </cell>
        </row>
        <row r="11">
          <cell r="C11" t="str">
            <v>김동진</v>
          </cell>
          <cell r="E11" t="str">
            <v>월배중</v>
          </cell>
          <cell r="F11" t="str">
            <v>21.57 DR</v>
          </cell>
        </row>
        <row r="12">
          <cell r="C12" t="str">
            <v>윤영민</v>
          </cell>
          <cell r="E12" t="str">
            <v>대흥중</v>
          </cell>
          <cell r="F12" t="str">
            <v>22.30 CR</v>
          </cell>
        </row>
        <row r="13">
          <cell r="C13" t="str">
            <v>이예찬</v>
          </cell>
          <cell r="E13" t="str">
            <v>부원중</v>
          </cell>
          <cell r="F13" t="str">
            <v>22.89</v>
          </cell>
        </row>
        <row r="14">
          <cell r="C14" t="str">
            <v>장근오</v>
          </cell>
          <cell r="E14" t="str">
            <v>비아중</v>
          </cell>
          <cell r="F14" t="str">
            <v>22.93</v>
          </cell>
        </row>
        <row r="15">
          <cell r="C15" t="str">
            <v>장환이</v>
          </cell>
          <cell r="E15" t="str">
            <v>소래중</v>
          </cell>
          <cell r="F15" t="str">
            <v>23.37</v>
          </cell>
        </row>
        <row r="16">
          <cell r="C16" t="str">
            <v>최승원</v>
          </cell>
          <cell r="E16" t="str">
            <v>월촌중</v>
          </cell>
          <cell r="F16" t="str">
            <v>23.45</v>
          </cell>
        </row>
        <row r="17">
          <cell r="C17" t="str">
            <v>변보현</v>
          </cell>
          <cell r="E17" t="str">
            <v>동주중</v>
          </cell>
          <cell r="F17" t="str">
            <v>23.82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윤영민</v>
          </cell>
          <cell r="E11" t="str">
            <v>대흥중</v>
          </cell>
          <cell r="F11" t="str">
            <v>49.07 CR</v>
          </cell>
        </row>
        <row r="12">
          <cell r="C12" t="str">
            <v>이예찬</v>
          </cell>
          <cell r="E12" t="str">
            <v>부원중</v>
          </cell>
          <cell r="F12" t="str">
            <v>51.15 CR</v>
          </cell>
        </row>
        <row r="13">
          <cell r="C13" t="str">
            <v>장근오</v>
          </cell>
          <cell r="E13" t="str">
            <v>비아중</v>
          </cell>
          <cell r="F13" t="str">
            <v>52.03</v>
          </cell>
        </row>
        <row r="14">
          <cell r="C14" t="str">
            <v>하태훈</v>
          </cell>
          <cell r="E14" t="str">
            <v>진해냉천중</v>
          </cell>
          <cell r="F14" t="str">
            <v>53.35</v>
          </cell>
        </row>
        <row r="15">
          <cell r="C15" t="str">
            <v>허란</v>
          </cell>
          <cell r="E15" t="str">
            <v>울산스포츠과학중</v>
          </cell>
          <cell r="F15" t="str">
            <v>53.53</v>
          </cell>
        </row>
        <row r="16">
          <cell r="C16" t="str">
            <v>신광근</v>
          </cell>
          <cell r="E16" t="str">
            <v>서곶중</v>
          </cell>
          <cell r="F16" t="str">
            <v>54.59</v>
          </cell>
        </row>
        <row r="17">
          <cell r="C17" t="str">
            <v>강선웅</v>
          </cell>
          <cell r="E17" t="str">
            <v>전곡중</v>
          </cell>
          <cell r="F17" t="str">
            <v>54.95</v>
          </cell>
        </row>
        <row r="18">
          <cell r="C18" t="str">
            <v>김수하</v>
          </cell>
          <cell r="E18" t="str">
            <v>서곶중</v>
          </cell>
          <cell r="F18" t="str">
            <v>55.11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오준석</v>
          </cell>
          <cell r="E11" t="str">
            <v>부원중</v>
          </cell>
          <cell r="F11" t="str">
            <v>2:01.87</v>
          </cell>
        </row>
        <row r="12">
          <cell r="C12" t="str">
            <v>허란</v>
          </cell>
          <cell r="E12" t="str">
            <v>울산스포츠과학중</v>
          </cell>
          <cell r="F12" t="str">
            <v>2:07.04</v>
          </cell>
        </row>
        <row r="13">
          <cell r="C13" t="str">
            <v>최정유</v>
          </cell>
          <cell r="E13" t="str">
            <v>전남체육중</v>
          </cell>
          <cell r="F13" t="str">
            <v>2:07.78</v>
          </cell>
        </row>
        <row r="14">
          <cell r="C14" t="str">
            <v>박규택</v>
          </cell>
          <cell r="E14" t="str">
            <v>거제중앙중</v>
          </cell>
          <cell r="F14" t="str">
            <v>2:07.81</v>
          </cell>
        </row>
        <row r="15">
          <cell r="C15" t="str">
            <v>이동화</v>
          </cell>
          <cell r="E15" t="str">
            <v>경주중</v>
          </cell>
          <cell r="F15" t="str">
            <v>2:07.84</v>
          </cell>
        </row>
        <row r="16">
          <cell r="C16" t="str">
            <v>김우성</v>
          </cell>
          <cell r="E16" t="str">
            <v>동주중</v>
          </cell>
          <cell r="F16" t="str">
            <v>2:10.87</v>
          </cell>
        </row>
        <row r="17">
          <cell r="C17" t="str">
            <v>김민찬</v>
          </cell>
          <cell r="E17" t="str">
            <v>동명중</v>
          </cell>
          <cell r="F17" t="str">
            <v>2:13.32</v>
          </cell>
        </row>
        <row r="18">
          <cell r="C18" t="str">
            <v>정우찬</v>
          </cell>
          <cell r="E18" t="str">
            <v>월배중</v>
          </cell>
          <cell r="F18" t="str">
            <v>2:13.58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오준석</v>
          </cell>
          <cell r="E11" t="str">
            <v>부원중</v>
          </cell>
          <cell r="F11" t="str">
            <v>4:16.56</v>
          </cell>
        </row>
        <row r="12">
          <cell r="C12" t="str">
            <v>김주현</v>
          </cell>
          <cell r="E12" t="str">
            <v>충주중</v>
          </cell>
          <cell r="F12" t="str">
            <v>4:18.76</v>
          </cell>
        </row>
        <row r="13">
          <cell r="C13" t="str">
            <v>이제선</v>
          </cell>
          <cell r="E13" t="str">
            <v>양양중</v>
          </cell>
          <cell r="F13" t="str">
            <v>4:22.07</v>
          </cell>
        </row>
        <row r="14">
          <cell r="C14" t="str">
            <v>정서진</v>
          </cell>
          <cell r="E14" t="str">
            <v>양정중</v>
          </cell>
          <cell r="F14" t="str">
            <v>4:24.89</v>
          </cell>
        </row>
        <row r="15">
          <cell r="C15" t="str">
            <v>임성민</v>
          </cell>
          <cell r="E15" t="str">
            <v>순심중</v>
          </cell>
          <cell r="F15" t="str">
            <v>4:26.84</v>
          </cell>
        </row>
        <row r="16">
          <cell r="C16" t="str">
            <v>이동화</v>
          </cell>
          <cell r="E16" t="str">
            <v>경주중</v>
          </cell>
          <cell r="F16" t="str">
            <v>4:27.56</v>
          </cell>
        </row>
        <row r="17">
          <cell r="C17" t="str">
            <v>김민성</v>
          </cell>
          <cell r="E17" t="str">
            <v>광주체육중</v>
          </cell>
          <cell r="F17" t="str">
            <v>4:31.03</v>
          </cell>
        </row>
        <row r="18">
          <cell r="C18" t="str">
            <v>한재석</v>
          </cell>
          <cell r="E18" t="str">
            <v>진안중</v>
          </cell>
          <cell r="F18" t="str">
            <v>4:32.92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김주현</v>
          </cell>
          <cell r="E11" t="str">
            <v>충주중</v>
          </cell>
          <cell r="F11" t="str">
            <v>9:33.82</v>
          </cell>
        </row>
        <row r="12">
          <cell r="C12" t="str">
            <v>정서진</v>
          </cell>
          <cell r="E12" t="str">
            <v>양정중</v>
          </cell>
          <cell r="F12" t="str">
            <v>9:39.18</v>
          </cell>
        </row>
        <row r="13">
          <cell r="C13" t="str">
            <v>임성민</v>
          </cell>
          <cell r="E13" t="str">
            <v>순심중</v>
          </cell>
          <cell r="F13" t="str">
            <v>9:49.06</v>
          </cell>
        </row>
        <row r="14">
          <cell r="C14" t="str">
            <v>이재빈</v>
          </cell>
          <cell r="E14" t="str">
            <v>양정중</v>
          </cell>
          <cell r="F14" t="str">
            <v>9:53.54</v>
          </cell>
        </row>
        <row r="15">
          <cell r="C15" t="str">
            <v>이제선</v>
          </cell>
          <cell r="E15" t="str">
            <v>양양중</v>
          </cell>
          <cell r="F15" t="str">
            <v>10:01.44</v>
          </cell>
        </row>
        <row r="16">
          <cell r="C16" t="str">
            <v>김동희</v>
          </cell>
          <cell r="E16" t="str">
            <v>충북영동중</v>
          </cell>
          <cell r="F16" t="str">
            <v>10:09.34</v>
          </cell>
        </row>
        <row r="17">
          <cell r="C17" t="str">
            <v>김민성</v>
          </cell>
          <cell r="E17" t="str">
            <v>광주체육중</v>
          </cell>
          <cell r="F17" t="str">
            <v>10:18.85</v>
          </cell>
        </row>
        <row r="18">
          <cell r="C18" t="str">
            <v>장희찬</v>
          </cell>
          <cell r="E18" t="str">
            <v>경기체육중</v>
          </cell>
          <cell r="F18" t="str">
            <v>10:52.84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곽시헌</v>
          </cell>
          <cell r="E11" t="str">
            <v>충북장야초</v>
          </cell>
          <cell r="F11" t="str">
            <v>1.53 CR</v>
          </cell>
        </row>
        <row r="12">
          <cell r="C12" t="str">
            <v>신종우</v>
          </cell>
          <cell r="E12" t="str">
            <v>인천갑룡초</v>
          </cell>
          <cell r="F12" t="str">
            <v>1.40 CR</v>
          </cell>
        </row>
        <row r="13">
          <cell r="C13" t="str">
            <v>이민우</v>
          </cell>
          <cell r="E13" t="str">
            <v>서울당서초</v>
          </cell>
          <cell r="F13" t="str">
            <v>1.40 CR</v>
          </cell>
        </row>
        <row r="14">
          <cell r="C14" t="str">
            <v>오준석</v>
          </cell>
          <cell r="E14" t="str">
            <v>경기신하초</v>
          </cell>
          <cell r="F14" t="str">
            <v>1.35 CR</v>
          </cell>
        </row>
        <row r="15">
          <cell r="C15" t="str">
            <v>김우진</v>
          </cell>
          <cell r="E15" t="str">
            <v>인천갑룡초</v>
          </cell>
          <cell r="F15" t="str">
            <v>1.35 CR</v>
          </cell>
        </row>
        <row r="16">
          <cell r="C16" t="str">
            <v>장예준</v>
          </cell>
          <cell r="E16" t="str">
            <v>전남성산초</v>
          </cell>
          <cell r="F16" t="str">
            <v>1.30 CT</v>
          </cell>
        </row>
        <row r="17">
          <cell r="C17" t="str">
            <v>정태영</v>
          </cell>
          <cell r="E17" t="str">
            <v>이리모현초</v>
          </cell>
          <cell r="F17" t="str">
            <v>1.25</v>
          </cell>
        </row>
        <row r="18">
          <cell r="C18" t="str">
            <v>곽원준</v>
          </cell>
          <cell r="E18" t="str">
            <v>충북동성초</v>
          </cell>
          <cell r="F18" t="str">
            <v>1.25</v>
          </cell>
        </row>
      </sheetData>
      <sheetData sheetId="1">
        <row r="11">
          <cell r="C11" t="str">
            <v>김진혁</v>
          </cell>
          <cell r="E11" t="str">
            <v>서울녹번초</v>
          </cell>
          <cell r="F11" t="str">
            <v>4.41</v>
          </cell>
          <cell r="G11" t="str">
            <v>-0.9</v>
          </cell>
        </row>
        <row r="12">
          <cell r="C12" t="str">
            <v>이기주</v>
          </cell>
          <cell r="E12" t="str">
            <v>인천당산초</v>
          </cell>
          <cell r="F12" t="str">
            <v>4.38</v>
          </cell>
          <cell r="G12" t="str">
            <v>0.2</v>
          </cell>
        </row>
        <row r="13">
          <cell r="C13" t="str">
            <v>우태희</v>
          </cell>
          <cell r="E13" t="str">
            <v>충북음성대소초</v>
          </cell>
          <cell r="F13" t="str">
            <v>4.33</v>
          </cell>
          <cell r="G13" t="str">
            <v>0.1</v>
          </cell>
        </row>
        <row r="14">
          <cell r="C14" t="str">
            <v>김민준</v>
          </cell>
          <cell r="E14" t="str">
            <v>인천당산초</v>
          </cell>
          <cell r="F14" t="str">
            <v>4.29</v>
          </cell>
          <cell r="G14" t="str">
            <v>2.0</v>
          </cell>
        </row>
        <row r="15">
          <cell r="C15" t="str">
            <v>김동윤</v>
          </cell>
          <cell r="E15" t="str">
            <v>울산남외초</v>
          </cell>
          <cell r="F15" t="str">
            <v>4.13</v>
          </cell>
          <cell r="G15" t="str">
            <v>1.2</v>
          </cell>
        </row>
        <row r="16">
          <cell r="C16" t="str">
            <v>장한율</v>
          </cell>
          <cell r="E16" t="str">
            <v>광주빛고을초</v>
          </cell>
          <cell r="F16" t="str">
            <v>3.96</v>
          </cell>
          <cell r="G16" t="str">
            <v>-2.8</v>
          </cell>
        </row>
        <row r="17">
          <cell r="C17" t="str">
            <v>신누리</v>
          </cell>
          <cell r="E17" t="str">
            <v>서울당현초</v>
          </cell>
          <cell r="F17" t="str">
            <v>3.92</v>
          </cell>
          <cell r="G17" t="str">
            <v>1.8</v>
          </cell>
        </row>
        <row r="18">
          <cell r="C18" t="str">
            <v>이우영</v>
          </cell>
          <cell r="E18" t="str">
            <v>경기신하초</v>
          </cell>
          <cell r="F18" t="str">
            <v>3.87</v>
          </cell>
          <cell r="G18" t="str">
            <v>0.1</v>
          </cell>
        </row>
      </sheetData>
      <sheetData sheetId="2">
        <row r="11">
          <cell r="C11" t="str">
            <v>김동민</v>
          </cell>
          <cell r="E11" t="str">
            <v>경남창선초</v>
          </cell>
          <cell r="F11" t="str">
            <v>11.79 CR</v>
          </cell>
        </row>
        <row r="12">
          <cell r="C12" t="str">
            <v>박승혁</v>
          </cell>
          <cell r="E12" t="str">
            <v>경남장유초</v>
          </cell>
          <cell r="F12" t="str">
            <v>10.50</v>
          </cell>
        </row>
        <row r="13">
          <cell r="C13" t="str">
            <v>김선빈</v>
          </cell>
          <cell r="E13" t="str">
            <v>경남장유초</v>
          </cell>
          <cell r="F13" t="str">
            <v>9.65</v>
          </cell>
        </row>
        <row r="14">
          <cell r="C14" t="str">
            <v>김환진</v>
          </cell>
          <cell r="E14" t="str">
            <v>경북의성다인초</v>
          </cell>
          <cell r="F14" t="str">
            <v>9.63</v>
          </cell>
        </row>
        <row r="15">
          <cell r="C15" t="str">
            <v>최영현</v>
          </cell>
          <cell r="E15" t="str">
            <v>포은초</v>
          </cell>
          <cell r="F15" t="str">
            <v>9.27</v>
          </cell>
        </row>
        <row r="16">
          <cell r="C16" t="str">
            <v>박준혁</v>
          </cell>
          <cell r="E16" t="str">
            <v>부산용산초</v>
          </cell>
          <cell r="F16" t="str">
            <v>9.14</v>
          </cell>
        </row>
        <row r="17">
          <cell r="C17" t="str">
            <v>최민제</v>
          </cell>
          <cell r="E17" t="str">
            <v>광주수문초</v>
          </cell>
          <cell r="F17" t="str">
            <v>8.51</v>
          </cell>
        </row>
        <row r="18">
          <cell r="C18" t="str">
            <v>박도진</v>
          </cell>
          <cell r="E18" t="str">
            <v>전남나주중앙초</v>
          </cell>
          <cell r="F18" t="str">
            <v>8.13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1.8</v>
          </cell>
        </row>
        <row r="11">
          <cell r="C11" t="str">
            <v>곽의찬</v>
          </cell>
          <cell r="E11" t="str">
            <v>월배중</v>
          </cell>
          <cell r="F11" t="str">
            <v>14.28 CR</v>
          </cell>
        </row>
        <row r="12">
          <cell r="C12" t="str">
            <v>이시우</v>
          </cell>
          <cell r="E12" t="str">
            <v>대전대신중</v>
          </cell>
          <cell r="F12" t="str">
            <v>16.71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서범수</v>
          </cell>
          <cell r="E11" t="str">
            <v>부산체육중</v>
          </cell>
          <cell r="F11" t="str">
            <v>13:42.12</v>
          </cell>
        </row>
        <row r="12">
          <cell r="C12" t="str">
            <v>함지안</v>
          </cell>
          <cell r="E12" t="str">
            <v>송내중앙중</v>
          </cell>
          <cell r="F12" t="str">
            <v>15:34.30</v>
          </cell>
        </row>
        <row r="13">
          <cell r="C13" t="str">
            <v>김도연</v>
          </cell>
          <cell r="E13" t="str">
            <v>송내중앙중</v>
          </cell>
          <cell r="F13" t="str">
            <v>15:54.12</v>
          </cell>
        </row>
        <row r="14">
          <cell r="C14" t="str">
            <v>안성준</v>
          </cell>
          <cell r="E14" t="str">
            <v>대청중</v>
          </cell>
          <cell r="F14" t="str">
            <v>16:36.29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윤준호</v>
          </cell>
          <cell r="E11" t="str">
            <v>광주체육중</v>
          </cell>
          <cell r="F11" t="str">
            <v>1.87</v>
          </cell>
        </row>
        <row r="12">
          <cell r="C12" t="str">
            <v>김준기</v>
          </cell>
          <cell r="E12" t="str">
            <v>동주중</v>
          </cell>
          <cell r="F12" t="str">
            <v>1.87</v>
          </cell>
        </row>
        <row r="13">
          <cell r="C13" t="str">
            <v>권용환</v>
          </cell>
          <cell r="E13" t="str">
            <v>부원중</v>
          </cell>
          <cell r="F13" t="str">
            <v>1.78</v>
          </cell>
        </row>
        <row r="14">
          <cell r="C14" t="str">
            <v>이민석</v>
          </cell>
          <cell r="E14" t="str">
            <v>당하중</v>
          </cell>
          <cell r="F14" t="str">
            <v>1.70</v>
          </cell>
        </row>
        <row r="15">
          <cell r="C15" t="str">
            <v>이성윤</v>
          </cell>
          <cell r="E15" t="str">
            <v>동명중</v>
          </cell>
          <cell r="F15" t="str">
            <v>1.65</v>
          </cell>
        </row>
        <row r="16">
          <cell r="C16" t="str">
            <v>김민성</v>
          </cell>
          <cell r="E16" t="str">
            <v>통영중앙중</v>
          </cell>
          <cell r="F16" t="str">
            <v>1.60</v>
          </cell>
        </row>
      </sheetData>
      <sheetData sheetId="1" refreshError="1"/>
      <sheetData sheetId="2">
        <row r="11">
          <cell r="C11" t="str">
            <v>유선호</v>
          </cell>
          <cell r="E11" t="str">
            <v>충주중</v>
          </cell>
          <cell r="F11" t="str">
            <v>6.56 CR</v>
          </cell>
          <cell r="G11" t="str">
            <v xml:space="preserve">0.3 </v>
          </cell>
        </row>
        <row r="12">
          <cell r="C12" t="str">
            <v>남궁준</v>
          </cell>
          <cell r="E12" t="str">
            <v>광주체육중</v>
          </cell>
          <cell r="F12" t="str">
            <v>6.09</v>
          </cell>
          <cell r="G12" t="str">
            <v>-0.2</v>
          </cell>
        </row>
        <row r="13">
          <cell r="C13" t="str">
            <v>차성민</v>
          </cell>
          <cell r="E13" t="str">
            <v>저동중</v>
          </cell>
          <cell r="F13" t="str">
            <v>6.05</v>
          </cell>
          <cell r="G13" t="str">
            <v>-0.0</v>
          </cell>
        </row>
        <row r="14">
          <cell r="C14" t="str">
            <v>조민혁</v>
          </cell>
          <cell r="E14" t="str">
            <v>진해냉천중</v>
          </cell>
          <cell r="F14" t="str">
            <v>5.98</v>
          </cell>
          <cell r="G14" t="str">
            <v>0.1</v>
          </cell>
        </row>
        <row r="15">
          <cell r="C15" t="str">
            <v>이성윤</v>
          </cell>
          <cell r="E15" t="str">
            <v>동명중</v>
          </cell>
          <cell r="F15" t="str">
            <v>5.80</v>
          </cell>
          <cell r="G15" t="str">
            <v>0.1</v>
          </cell>
        </row>
        <row r="16">
          <cell r="C16" t="str">
            <v>김범래</v>
          </cell>
          <cell r="E16" t="str">
            <v>화천중</v>
          </cell>
          <cell r="F16" t="str">
            <v>4.62</v>
          </cell>
          <cell r="G16" t="str">
            <v>-0.0</v>
          </cell>
        </row>
      </sheetData>
      <sheetData sheetId="3">
        <row r="11">
          <cell r="C11" t="str">
            <v>남궁준</v>
          </cell>
          <cell r="E11" t="str">
            <v>광주체육중</v>
          </cell>
          <cell r="F11" t="str">
            <v>12.86</v>
          </cell>
          <cell r="G11" t="str">
            <v>0.4</v>
          </cell>
        </row>
        <row r="12">
          <cell r="C12" t="str">
            <v>조민혁</v>
          </cell>
          <cell r="E12" t="str">
            <v>진해냉천중</v>
          </cell>
          <cell r="F12" t="str">
            <v>12.55</v>
          </cell>
          <cell r="G12" t="str">
            <v>0.6</v>
          </cell>
        </row>
        <row r="13">
          <cell r="C13" t="str">
            <v>김민제</v>
          </cell>
          <cell r="E13" t="str">
            <v>거제중앙중</v>
          </cell>
          <cell r="F13" t="str">
            <v>12.52</v>
          </cell>
          <cell r="G13" t="str">
            <v>-0.4</v>
          </cell>
        </row>
        <row r="14">
          <cell r="C14" t="str">
            <v>김민성</v>
          </cell>
          <cell r="E14" t="str">
            <v>통영중앙중</v>
          </cell>
          <cell r="F14" t="str">
            <v>12.51</v>
          </cell>
          <cell r="G14" t="str">
            <v>-0.0</v>
          </cell>
        </row>
        <row r="15">
          <cell r="C15" t="str">
            <v>김준기</v>
          </cell>
          <cell r="E15" t="str">
            <v>동주중</v>
          </cell>
          <cell r="F15" t="str">
            <v>12.13</v>
          </cell>
          <cell r="G15" t="str">
            <v>0.0</v>
          </cell>
        </row>
        <row r="16">
          <cell r="C16" t="str">
            <v>김광섭</v>
          </cell>
          <cell r="E16" t="str">
            <v>논산중</v>
          </cell>
          <cell r="F16" t="str">
            <v>12.13</v>
          </cell>
          <cell r="G16" t="str">
            <v>-1.0</v>
          </cell>
        </row>
      </sheetData>
      <sheetData sheetId="4">
        <row r="11">
          <cell r="C11" t="str">
            <v>박시훈</v>
          </cell>
          <cell r="E11" t="str">
            <v>구미인덕중</v>
          </cell>
          <cell r="F11" t="str">
            <v>21.97 CR</v>
          </cell>
        </row>
        <row r="12">
          <cell r="C12" t="str">
            <v>오현수</v>
          </cell>
          <cell r="E12" t="str">
            <v>대흥중</v>
          </cell>
          <cell r="F12" t="str">
            <v>14.03</v>
          </cell>
        </row>
        <row r="13">
          <cell r="C13" t="str">
            <v>이도현</v>
          </cell>
          <cell r="E13" t="str">
            <v>백운중</v>
          </cell>
          <cell r="F13" t="str">
            <v>13.55</v>
          </cell>
        </row>
        <row r="14">
          <cell r="C14" t="str">
            <v>윤경진</v>
          </cell>
          <cell r="E14" t="str">
            <v>진천중</v>
          </cell>
          <cell r="F14" t="str">
            <v>12.66</v>
          </cell>
        </row>
        <row r="15">
          <cell r="C15" t="str">
            <v>이준수</v>
          </cell>
          <cell r="E15" t="str">
            <v>사내중</v>
          </cell>
          <cell r="F15" t="str">
            <v>12.51</v>
          </cell>
        </row>
        <row r="16">
          <cell r="C16" t="str">
            <v>김도연</v>
          </cell>
          <cell r="E16" t="str">
            <v>여선중</v>
          </cell>
          <cell r="F16" t="str">
            <v>11.81</v>
          </cell>
        </row>
        <row r="17">
          <cell r="C17" t="str">
            <v>심재희</v>
          </cell>
          <cell r="E17" t="str">
            <v>계남중</v>
          </cell>
          <cell r="F17" t="str">
            <v>11.72</v>
          </cell>
        </row>
        <row r="18">
          <cell r="C18" t="str">
            <v>이창현</v>
          </cell>
          <cell r="E18" t="str">
            <v>경북체육중</v>
          </cell>
          <cell r="F18" t="str">
            <v>10.98</v>
          </cell>
        </row>
      </sheetData>
      <sheetData sheetId="5">
        <row r="11">
          <cell r="C11" t="str">
            <v>신재민</v>
          </cell>
          <cell r="E11" t="str">
            <v>안청중</v>
          </cell>
          <cell r="F11" t="str">
            <v>49.98</v>
          </cell>
        </row>
        <row r="12">
          <cell r="C12" t="str">
            <v>이도현</v>
          </cell>
          <cell r="E12" t="str">
            <v>백운중</v>
          </cell>
          <cell r="F12" t="str">
            <v>49.43</v>
          </cell>
        </row>
        <row r="13">
          <cell r="C13" t="str">
            <v>오현수</v>
          </cell>
          <cell r="E13" t="str">
            <v>대흥중</v>
          </cell>
          <cell r="F13" t="str">
            <v>47.57</v>
          </cell>
        </row>
        <row r="14">
          <cell r="C14" t="str">
            <v>김도연</v>
          </cell>
          <cell r="E14" t="str">
            <v>여선중</v>
          </cell>
          <cell r="F14" t="str">
            <v>47.03</v>
          </cell>
        </row>
        <row r="15">
          <cell r="C15" t="str">
            <v>김주완</v>
          </cell>
          <cell r="E15" t="str">
            <v>와동중</v>
          </cell>
          <cell r="F15" t="str">
            <v>41.65</v>
          </cell>
        </row>
        <row r="16">
          <cell r="C16" t="str">
            <v>박준수</v>
          </cell>
          <cell r="E16" t="str">
            <v>당하중</v>
          </cell>
          <cell r="F16" t="str">
            <v>34.62</v>
          </cell>
        </row>
        <row r="17">
          <cell r="C17" t="str">
            <v>이준수</v>
          </cell>
          <cell r="E17" t="str">
            <v>사내중</v>
          </cell>
          <cell r="F17" t="str">
            <v>33.30</v>
          </cell>
        </row>
        <row r="18">
          <cell r="C18" t="str">
            <v>심재희</v>
          </cell>
          <cell r="E18" t="str">
            <v>계남중</v>
          </cell>
          <cell r="F18" t="str">
            <v>32.89</v>
          </cell>
        </row>
      </sheetData>
      <sheetData sheetId="6">
        <row r="11">
          <cell r="C11" t="str">
            <v>허규만</v>
          </cell>
          <cell r="E11" t="str">
            <v>천안오성중</v>
          </cell>
          <cell r="F11" t="str">
            <v>57.86CR</v>
          </cell>
        </row>
        <row r="12">
          <cell r="C12" t="str">
            <v>김종민</v>
          </cell>
          <cell r="E12" t="str">
            <v>천안오성중</v>
          </cell>
          <cell r="F12" t="str">
            <v>54.43</v>
          </cell>
        </row>
        <row r="13">
          <cell r="C13" t="str">
            <v>박혁준</v>
          </cell>
          <cell r="E13" t="str">
            <v>비아중</v>
          </cell>
          <cell r="F13" t="str">
            <v>53.96</v>
          </cell>
        </row>
        <row r="14">
          <cell r="C14" t="str">
            <v>김주완</v>
          </cell>
          <cell r="E14" t="str">
            <v>와동중</v>
          </cell>
          <cell r="F14" t="str">
            <v>51.23</v>
          </cell>
        </row>
        <row r="15">
          <cell r="C15" t="str">
            <v>노영준</v>
          </cell>
          <cell r="E15" t="str">
            <v>대전구봉중</v>
          </cell>
          <cell r="F15" t="str">
            <v>37.69</v>
          </cell>
        </row>
        <row r="16">
          <cell r="C16" t="str">
            <v>이창현</v>
          </cell>
          <cell r="E16" t="str">
            <v>경북체육중</v>
          </cell>
          <cell r="F16" t="str">
            <v>36.46</v>
          </cell>
        </row>
        <row r="17">
          <cell r="C17" t="str">
            <v>김서준</v>
          </cell>
          <cell r="E17" t="str">
            <v>진천중</v>
          </cell>
          <cell r="F17" t="str">
            <v>34.30</v>
          </cell>
        </row>
      </sheetData>
      <sheetData sheetId="7">
        <row r="11">
          <cell r="C11" t="str">
            <v>박규택</v>
          </cell>
          <cell r="E11" t="str">
            <v>거제중앙중</v>
          </cell>
        </row>
        <row r="12">
          <cell r="C12" t="str">
            <v>류동원</v>
          </cell>
          <cell r="E12" t="str">
            <v>울산스포츠과학중</v>
          </cell>
          <cell r="F12" t="str">
            <v>2.987점</v>
          </cell>
        </row>
        <row r="13">
          <cell r="C13" t="str">
            <v>김승훈</v>
          </cell>
          <cell r="E13" t="str">
            <v>삼성중</v>
          </cell>
        </row>
        <row r="14">
          <cell r="C14" t="str">
            <v>차성민</v>
          </cell>
          <cell r="E14" t="str">
            <v>저동중</v>
          </cell>
          <cell r="F14" t="str">
            <v>2.782점</v>
          </cell>
        </row>
        <row r="15">
          <cell r="C15" t="str">
            <v>조찬호</v>
          </cell>
          <cell r="E15" t="str">
            <v>울산중</v>
          </cell>
          <cell r="F15" t="str">
            <v>2.184점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F8" t="str">
            <v>2.8</v>
          </cell>
        </row>
        <row r="11">
          <cell r="C11" t="str">
            <v>박은서</v>
          </cell>
          <cell r="E11" t="str">
            <v>용인중</v>
          </cell>
          <cell r="F11" t="str">
            <v>12.68</v>
          </cell>
        </row>
        <row r="12">
          <cell r="C12" t="str">
            <v>오주아</v>
          </cell>
          <cell r="E12" t="str">
            <v>월촌중</v>
          </cell>
          <cell r="F12" t="str">
            <v>12.99</v>
          </cell>
        </row>
        <row r="13">
          <cell r="C13" t="str">
            <v>노한결</v>
          </cell>
          <cell r="E13" t="str">
            <v>와동중</v>
          </cell>
          <cell r="F13" t="str">
            <v>13.16</v>
          </cell>
        </row>
        <row r="14">
          <cell r="C14" t="str">
            <v>임예린</v>
          </cell>
          <cell r="E14" t="str">
            <v>시곡중</v>
          </cell>
          <cell r="F14" t="str">
            <v>13.35</v>
          </cell>
        </row>
        <row r="15">
          <cell r="C15" t="str">
            <v>이서영</v>
          </cell>
          <cell r="E15" t="str">
            <v>소래중</v>
          </cell>
          <cell r="F15" t="str">
            <v>13.54</v>
          </cell>
        </row>
        <row r="16">
          <cell r="C16" t="str">
            <v>김민경</v>
          </cell>
          <cell r="E16" t="str">
            <v>백현중</v>
          </cell>
          <cell r="F16" t="str">
            <v>13.57</v>
          </cell>
        </row>
        <row r="17">
          <cell r="C17" t="str">
            <v>신미진</v>
          </cell>
          <cell r="E17" t="str">
            <v>용인중</v>
          </cell>
          <cell r="F17" t="str">
            <v>13.63</v>
          </cell>
        </row>
        <row r="18">
          <cell r="C18" t="str">
            <v>노연우</v>
          </cell>
          <cell r="E18" t="str">
            <v>백현중</v>
          </cell>
          <cell r="F18" t="str">
            <v>13.69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-0.1</v>
          </cell>
        </row>
        <row r="11">
          <cell r="C11" t="str">
            <v>박은서</v>
          </cell>
          <cell r="E11" t="str">
            <v>용인중</v>
          </cell>
          <cell r="F11" t="str">
            <v>26.69</v>
          </cell>
        </row>
        <row r="12">
          <cell r="C12" t="str">
            <v>유영은</v>
          </cell>
          <cell r="E12" t="str">
            <v>서곶중</v>
          </cell>
          <cell r="F12" t="str">
            <v>26.93</v>
          </cell>
        </row>
        <row r="13">
          <cell r="C13" t="str">
            <v>김민지</v>
          </cell>
          <cell r="E13" t="str">
            <v>월촌중</v>
          </cell>
          <cell r="F13" t="str">
            <v>27.03</v>
          </cell>
        </row>
        <row r="14">
          <cell r="C14" t="str">
            <v>김다영</v>
          </cell>
          <cell r="E14" t="str">
            <v>단원중</v>
          </cell>
          <cell r="F14" t="str">
            <v>27.45</v>
          </cell>
        </row>
        <row r="15">
          <cell r="C15" t="str">
            <v>임예린</v>
          </cell>
          <cell r="E15" t="str">
            <v>시곡중</v>
          </cell>
          <cell r="F15" t="str">
            <v>28.08</v>
          </cell>
        </row>
        <row r="16">
          <cell r="C16" t="str">
            <v>신미진</v>
          </cell>
          <cell r="E16" t="str">
            <v>용인중</v>
          </cell>
          <cell r="F16" t="str">
            <v>28.19</v>
          </cell>
        </row>
        <row r="17">
          <cell r="C17" t="str">
            <v>김민경</v>
          </cell>
          <cell r="E17" t="str">
            <v>백현중</v>
          </cell>
          <cell r="F17" t="str">
            <v>28.50</v>
          </cell>
        </row>
        <row r="18">
          <cell r="C18" t="str">
            <v>노연우</v>
          </cell>
          <cell r="E18" t="str">
            <v>백현중</v>
          </cell>
          <cell r="F18" t="str">
            <v>28.58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노한결</v>
          </cell>
          <cell r="E11" t="str">
            <v>와동중</v>
          </cell>
          <cell r="F11" t="str">
            <v>1:01.01 CR</v>
          </cell>
        </row>
        <row r="12">
          <cell r="C12" t="str">
            <v>김민지</v>
          </cell>
          <cell r="E12" t="str">
            <v>월촌중</v>
          </cell>
          <cell r="F12" t="str">
            <v>1:01.18 CR</v>
          </cell>
        </row>
        <row r="13">
          <cell r="C13" t="str">
            <v>김다영</v>
          </cell>
          <cell r="E13" t="str">
            <v>단원중</v>
          </cell>
          <cell r="F13" t="str">
            <v>1:01.23 CR</v>
          </cell>
        </row>
        <row r="14">
          <cell r="C14" t="str">
            <v>신지우</v>
          </cell>
          <cell r="E14" t="str">
            <v>장항중</v>
          </cell>
          <cell r="F14" t="str">
            <v>1:03.76</v>
          </cell>
        </row>
        <row r="15">
          <cell r="C15" t="str">
            <v>유영은</v>
          </cell>
          <cell r="E15" t="str">
            <v>서곶중</v>
          </cell>
          <cell r="F15" t="str">
            <v>1:04.23</v>
          </cell>
        </row>
        <row r="16">
          <cell r="C16" t="str">
            <v>김유진</v>
          </cell>
          <cell r="E16" t="str">
            <v>월촌중</v>
          </cell>
          <cell r="F16" t="str">
            <v>1:04.49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김민정</v>
          </cell>
          <cell r="E11" t="str">
            <v>천안오성중</v>
          </cell>
          <cell r="F11" t="str">
            <v>2:21.93</v>
          </cell>
        </row>
        <row r="12">
          <cell r="C12" t="str">
            <v>장밀아</v>
          </cell>
          <cell r="E12" t="str">
            <v>전남체육중</v>
          </cell>
          <cell r="F12" t="str">
            <v>2:22.95</v>
          </cell>
        </row>
        <row r="13">
          <cell r="C13" t="str">
            <v>진민희</v>
          </cell>
          <cell r="E13" t="str">
            <v>경수중</v>
          </cell>
          <cell r="F13" t="str">
            <v>2:25.12</v>
          </cell>
        </row>
        <row r="14">
          <cell r="C14" t="str">
            <v>신지우</v>
          </cell>
          <cell r="E14" t="str">
            <v>장항중</v>
          </cell>
          <cell r="F14" t="str">
            <v>2:27.26</v>
          </cell>
        </row>
        <row r="15">
          <cell r="C15" t="str">
            <v>김유진</v>
          </cell>
          <cell r="E15" t="str">
            <v>월촌중</v>
          </cell>
          <cell r="F15" t="str">
            <v>2:30.75</v>
          </cell>
        </row>
        <row r="16">
          <cell r="C16" t="str">
            <v>손현지</v>
          </cell>
          <cell r="E16" t="str">
            <v>경기체육중</v>
          </cell>
          <cell r="F16" t="str">
            <v>2:33.25</v>
          </cell>
        </row>
        <row r="17">
          <cell r="C17" t="str">
            <v>강민서</v>
          </cell>
          <cell r="E17" t="str">
            <v>옥천여자중</v>
          </cell>
          <cell r="F17" t="str">
            <v>2:33.86</v>
          </cell>
        </row>
        <row r="18">
          <cell r="C18" t="str">
            <v>추윤아</v>
          </cell>
          <cell r="E18" t="str">
            <v>가좌여자중</v>
          </cell>
          <cell r="F18" t="str">
            <v>2:43.00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신예진</v>
          </cell>
          <cell r="E11" t="str">
            <v>신정여자중</v>
          </cell>
          <cell r="F11" t="str">
            <v>4:38.26 CR</v>
          </cell>
        </row>
        <row r="12">
          <cell r="C12" t="str">
            <v>이지연</v>
          </cell>
          <cell r="E12" t="str">
            <v>충주여자중</v>
          </cell>
          <cell r="F12" t="str">
            <v>4:38.42 CR</v>
          </cell>
        </row>
        <row r="13">
          <cell r="C13" t="str">
            <v>조예서</v>
          </cell>
          <cell r="E13" t="str">
            <v>부천여자중</v>
          </cell>
          <cell r="F13" t="str">
            <v>4:54.92</v>
          </cell>
        </row>
        <row r="14">
          <cell r="C14" t="str">
            <v>김민정</v>
          </cell>
          <cell r="E14" t="str">
            <v>천안오성중</v>
          </cell>
          <cell r="F14" t="str">
            <v>5:01.14</v>
          </cell>
        </row>
        <row r="15">
          <cell r="C15" t="str">
            <v>장밀아</v>
          </cell>
          <cell r="E15" t="str">
            <v>전남체육중</v>
          </cell>
          <cell r="F15" t="str">
            <v>5:02.95</v>
          </cell>
        </row>
        <row r="16">
          <cell r="C16" t="str">
            <v>김나경</v>
          </cell>
          <cell r="E16" t="str">
            <v>성보중</v>
          </cell>
          <cell r="F16" t="str">
            <v>5:17.50</v>
          </cell>
        </row>
        <row r="17">
          <cell r="C17" t="str">
            <v>임서희</v>
          </cell>
          <cell r="E17" t="str">
            <v>전남체육중</v>
          </cell>
          <cell r="F17" t="str">
            <v>5:21.56</v>
          </cell>
        </row>
        <row r="18">
          <cell r="C18" t="str">
            <v>추윤아</v>
          </cell>
          <cell r="E18" t="str">
            <v>가좌여자중</v>
          </cell>
          <cell r="F18" t="str">
            <v>5:22.73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신예진</v>
          </cell>
          <cell r="E11" t="str">
            <v>신정여자중</v>
          </cell>
          <cell r="F11" t="str">
            <v>10:28.84 CR</v>
          </cell>
        </row>
        <row r="12">
          <cell r="C12" t="str">
            <v>이지연</v>
          </cell>
          <cell r="E12" t="str">
            <v>충주여자중</v>
          </cell>
          <cell r="F12" t="str">
            <v>10:34.39 CR</v>
          </cell>
        </row>
        <row r="13">
          <cell r="C13" t="str">
            <v>조예서</v>
          </cell>
          <cell r="E13" t="str">
            <v>부천여자중</v>
          </cell>
          <cell r="F13" t="str">
            <v>11:07.57 CR</v>
          </cell>
        </row>
        <row r="14">
          <cell r="C14" t="str">
            <v>나혜린</v>
          </cell>
          <cell r="E14" t="str">
            <v>장항중</v>
          </cell>
          <cell r="F14" t="str">
            <v>11:24.97 CR</v>
          </cell>
        </row>
        <row r="15">
          <cell r="C15" t="str">
            <v>임서희</v>
          </cell>
          <cell r="E15" t="str">
            <v>전남체육중</v>
          </cell>
          <cell r="F15" t="str">
            <v>11:36.20</v>
          </cell>
        </row>
        <row r="16">
          <cell r="C16" t="str">
            <v>김나경</v>
          </cell>
          <cell r="E16" t="str">
            <v>성보중</v>
          </cell>
          <cell r="F16" t="str">
            <v>12:10.45</v>
          </cell>
        </row>
        <row r="17">
          <cell r="C17" t="str">
            <v>김미정</v>
          </cell>
          <cell r="E17" t="str">
            <v>남면중</v>
          </cell>
          <cell r="F17" t="str">
            <v>14:02.31</v>
          </cell>
        </row>
        <row r="18">
          <cell r="C18" t="str">
            <v>박예담</v>
          </cell>
          <cell r="E18" t="str">
            <v>간석여자중</v>
          </cell>
          <cell r="F18" t="str">
            <v>14:39.39</v>
          </cell>
        </row>
      </sheetData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1.6</v>
          </cell>
        </row>
        <row r="11">
          <cell r="C11" t="str">
            <v>장난희</v>
          </cell>
          <cell r="E11" t="str">
            <v>세종중</v>
          </cell>
          <cell r="F11" t="str">
            <v>16.44</v>
          </cell>
        </row>
        <row r="12">
          <cell r="C12" t="str">
            <v>정지인</v>
          </cell>
          <cell r="E12" t="str">
            <v>부천여자중</v>
          </cell>
          <cell r="F12" t="str">
            <v>16.70</v>
          </cell>
        </row>
        <row r="13">
          <cell r="C13" t="str">
            <v>주가은</v>
          </cell>
          <cell r="E13" t="str">
            <v>대전송촌중</v>
          </cell>
          <cell r="F13" t="str">
            <v>18.31</v>
          </cell>
        </row>
        <row r="14">
          <cell r="C14" t="str">
            <v>최나영</v>
          </cell>
          <cell r="E14" t="str">
            <v>부천여자중</v>
          </cell>
          <cell r="F14" t="str">
            <v>18.40</v>
          </cell>
        </row>
        <row r="15">
          <cell r="C15" t="str">
            <v>김희수</v>
          </cell>
          <cell r="E15" t="str">
            <v>원주여자중</v>
          </cell>
          <cell r="F15" t="str">
            <v>18.88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1.0</v>
          </cell>
        </row>
        <row r="11">
          <cell r="C11" t="str">
            <v>방은서</v>
          </cell>
          <cell r="E11" t="str">
            <v>경기김포서초</v>
          </cell>
          <cell r="F11" t="str">
            <v>13.91</v>
          </cell>
        </row>
        <row r="12">
          <cell r="C12" t="str">
            <v>이하린</v>
          </cell>
          <cell r="E12" t="str">
            <v>포항원동초</v>
          </cell>
          <cell r="F12" t="str">
            <v>13.96</v>
          </cell>
        </row>
        <row r="13">
          <cell r="C13" t="str">
            <v>김다은</v>
          </cell>
          <cell r="E13" t="str">
            <v>전남시전초</v>
          </cell>
          <cell r="F13" t="str">
            <v>14.14</v>
          </cell>
        </row>
        <row r="14">
          <cell r="C14" t="str">
            <v>성채은</v>
          </cell>
          <cell r="E14" t="str">
            <v>개봉초</v>
          </cell>
          <cell r="F14" t="str">
            <v>14.19</v>
          </cell>
        </row>
        <row r="15">
          <cell r="C15" t="str">
            <v>백서희</v>
          </cell>
          <cell r="E15" t="str">
            <v>전북삼례중앙초</v>
          </cell>
          <cell r="F15" t="str">
            <v>14.22</v>
          </cell>
        </row>
        <row r="16">
          <cell r="C16" t="str">
            <v>오은미</v>
          </cell>
          <cell r="E16" t="str">
            <v>서울경동초</v>
          </cell>
          <cell r="F16" t="str">
            <v>14.32</v>
          </cell>
        </row>
        <row r="17">
          <cell r="C17" t="str">
            <v>김주원</v>
          </cell>
          <cell r="E17" t="str">
            <v>문원초</v>
          </cell>
          <cell r="F17" t="str">
            <v>14.41</v>
          </cell>
        </row>
        <row r="18">
          <cell r="C18" t="str">
            <v>안아인</v>
          </cell>
          <cell r="E18" t="str">
            <v>충남서천초</v>
          </cell>
          <cell r="F18" t="str">
            <v>14.49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 refreshError="1"/>
      <sheetData sheetId="1" refreshError="1"/>
      <sheetData sheetId="2">
        <row r="11">
          <cell r="C11" t="str">
            <v>강서영</v>
          </cell>
          <cell r="E11" t="str">
            <v>익산어양중</v>
          </cell>
          <cell r="F11" t="str">
            <v>5.11</v>
          </cell>
          <cell r="G11" t="str">
            <v>-0.1</v>
          </cell>
        </row>
        <row r="12">
          <cell r="C12" t="str">
            <v>홍주아</v>
          </cell>
          <cell r="E12" t="str">
            <v>논곡중</v>
          </cell>
          <cell r="F12" t="str">
            <v>4.67</v>
          </cell>
          <cell r="G12" t="str">
            <v>-0.7</v>
          </cell>
        </row>
        <row r="13">
          <cell r="C13" t="str">
            <v>이정아</v>
          </cell>
          <cell r="E13" t="str">
            <v>와동중</v>
          </cell>
          <cell r="F13" t="str">
            <v>4.59</v>
          </cell>
          <cell r="G13" t="str">
            <v>0.9</v>
          </cell>
        </row>
        <row r="14">
          <cell r="C14" t="str">
            <v>주가은</v>
          </cell>
          <cell r="E14" t="str">
            <v>대전송촌중</v>
          </cell>
          <cell r="F14" t="str">
            <v>4.46</v>
          </cell>
          <cell r="G14" t="str">
            <v>-1.6</v>
          </cell>
        </row>
        <row r="15">
          <cell r="C15" t="str">
            <v>양승주</v>
          </cell>
          <cell r="E15" t="str">
            <v>불광중</v>
          </cell>
          <cell r="F15" t="str">
            <v>4.12</v>
          </cell>
          <cell r="G15" t="str">
            <v>-0.7</v>
          </cell>
        </row>
        <row r="16">
          <cell r="C16" t="str">
            <v>김희수</v>
          </cell>
          <cell r="E16" t="str">
            <v>원주여자중</v>
          </cell>
          <cell r="F16" t="str">
            <v>4.03</v>
          </cell>
          <cell r="G16" t="str">
            <v>0.2</v>
          </cell>
        </row>
        <row r="17">
          <cell r="C17" t="str">
            <v>이한아</v>
          </cell>
          <cell r="E17" t="str">
            <v>불광중</v>
          </cell>
          <cell r="F17" t="str">
            <v>3.70</v>
          </cell>
          <cell r="G17" t="str">
            <v>-0.8</v>
          </cell>
        </row>
      </sheetData>
      <sheetData sheetId="3">
        <row r="11">
          <cell r="C11" t="str">
            <v>강서영</v>
          </cell>
          <cell r="E11" t="str">
            <v>익산어양중</v>
          </cell>
          <cell r="F11" t="str">
            <v>10.64</v>
          </cell>
          <cell r="G11" t="str">
            <v>-1.4</v>
          </cell>
        </row>
        <row r="12">
          <cell r="C12" t="str">
            <v>홍주아</v>
          </cell>
          <cell r="E12" t="str">
            <v>논곡중</v>
          </cell>
          <cell r="F12" t="str">
            <v>10.57</v>
          </cell>
          <cell r="G12" t="str">
            <v>-0.8</v>
          </cell>
        </row>
        <row r="13">
          <cell r="C13" t="str">
            <v>이정아</v>
          </cell>
          <cell r="E13" t="str">
            <v>와동중</v>
          </cell>
          <cell r="F13" t="str">
            <v>10.16</v>
          </cell>
          <cell r="G13" t="str">
            <v>-0.8</v>
          </cell>
        </row>
        <row r="14">
          <cell r="C14" t="str">
            <v>김가령</v>
          </cell>
          <cell r="E14" t="str">
            <v>주례여자중</v>
          </cell>
          <cell r="F14" t="str">
            <v>9.89</v>
          </cell>
          <cell r="G14" t="str">
            <v>-1.6</v>
          </cell>
        </row>
      </sheetData>
      <sheetData sheetId="4">
        <row r="11">
          <cell r="C11" t="str">
            <v>고효은</v>
          </cell>
          <cell r="E11" t="str">
            <v>인동중</v>
          </cell>
          <cell r="F11" t="str">
            <v>11.27</v>
          </cell>
        </row>
        <row r="12">
          <cell r="C12" t="str">
            <v>조수인</v>
          </cell>
          <cell r="E12" t="str">
            <v>논곡중</v>
          </cell>
          <cell r="F12" t="str">
            <v>9.89</v>
          </cell>
        </row>
        <row r="13">
          <cell r="C13" t="str">
            <v>박소은</v>
          </cell>
          <cell r="E13" t="str">
            <v>원주여자중</v>
          </cell>
          <cell r="F13" t="str">
            <v>8.51</v>
          </cell>
        </row>
      </sheetData>
      <sheetData sheetId="5">
        <row r="11">
          <cell r="C11" t="str">
            <v>박소은</v>
          </cell>
          <cell r="E11" t="str">
            <v>원주여자중</v>
          </cell>
          <cell r="F11" t="str">
            <v>27.42</v>
          </cell>
        </row>
        <row r="12">
          <cell r="C12" t="str">
            <v>고효은</v>
          </cell>
          <cell r="E12" t="str">
            <v>인동중</v>
          </cell>
          <cell r="F12" t="str">
            <v>27.11</v>
          </cell>
        </row>
        <row r="13">
          <cell r="C13" t="str">
            <v>정민경</v>
          </cell>
          <cell r="E13" t="str">
            <v>사내중</v>
          </cell>
          <cell r="F13" t="str">
            <v>21.95</v>
          </cell>
        </row>
      </sheetData>
      <sheetData sheetId="6">
        <row r="11">
          <cell r="C11" t="str">
            <v>최혜원</v>
          </cell>
          <cell r="E11" t="str">
            <v>가좌여자중</v>
          </cell>
          <cell r="F11" t="str">
            <v>35.90</v>
          </cell>
        </row>
        <row r="12">
          <cell r="C12" t="str">
            <v>변지선</v>
          </cell>
          <cell r="E12" t="str">
            <v>용인중</v>
          </cell>
          <cell r="F12" t="str">
            <v>33.81</v>
          </cell>
        </row>
        <row r="13">
          <cell r="C13" t="str">
            <v>곽서연</v>
          </cell>
          <cell r="E13" t="str">
            <v>원주여자중</v>
          </cell>
          <cell r="F13" t="str">
            <v>29.22</v>
          </cell>
        </row>
        <row r="14">
          <cell r="C14" t="str">
            <v>정민경</v>
          </cell>
          <cell r="E14" t="str">
            <v>사내중</v>
          </cell>
          <cell r="F14" t="str">
            <v>20.21</v>
          </cell>
        </row>
      </sheetData>
      <sheetData sheetId="7">
        <row r="11">
          <cell r="C11" t="str">
            <v>장난희</v>
          </cell>
          <cell r="E11" t="str">
            <v>세종중</v>
          </cell>
          <cell r="F11" t="str">
            <v>2.882점</v>
          </cell>
        </row>
        <row r="12">
          <cell r="C12" t="str">
            <v>남경애</v>
          </cell>
          <cell r="E12" t="str">
            <v>다인중</v>
          </cell>
          <cell r="F12" t="str">
            <v>2.812점</v>
          </cell>
        </row>
        <row r="13">
          <cell r="C13" t="str">
            <v>노은서</v>
          </cell>
          <cell r="E13" t="str">
            <v>탐라중</v>
          </cell>
          <cell r="F13" t="str">
            <v>2.555점</v>
          </cell>
        </row>
        <row r="14">
          <cell r="C14" t="str">
            <v>정지인</v>
          </cell>
          <cell r="E14" t="str">
            <v>부천여자중</v>
          </cell>
          <cell r="F14" t="str">
            <v>2.413점</v>
          </cell>
        </row>
        <row r="15">
          <cell r="C15" t="str">
            <v>반서연</v>
          </cell>
          <cell r="E15" t="str">
            <v>계룡중</v>
          </cell>
          <cell r="F15" t="str">
            <v>2.369점</v>
          </cell>
        </row>
        <row r="16">
          <cell r="C16" t="str">
            <v>최나영</v>
          </cell>
          <cell r="E16" t="str">
            <v>부천여자중</v>
          </cell>
          <cell r="F16" t="str">
            <v>2.260점</v>
          </cell>
        </row>
        <row r="17">
          <cell r="C17" t="str">
            <v>박주은</v>
          </cell>
          <cell r="E17" t="str">
            <v>대전송촌중</v>
          </cell>
          <cell r="F17" t="str">
            <v>2.210점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F8" t="str">
            <v>2.1</v>
          </cell>
        </row>
        <row r="11">
          <cell r="C11" t="str">
            <v>나마디 조엘진</v>
          </cell>
          <cell r="E11" t="str">
            <v>김포제일공업고</v>
          </cell>
          <cell r="F11" t="str">
            <v>10.56</v>
          </cell>
        </row>
        <row r="12">
          <cell r="C12" t="str">
            <v>현지섭</v>
          </cell>
          <cell r="E12" t="str">
            <v>김화공업고</v>
          </cell>
          <cell r="F12" t="str">
            <v>11.02</v>
          </cell>
        </row>
        <row r="13">
          <cell r="C13" t="str">
            <v>김태욱</v>
          </cell>
          <cell r="E13" t="str">
            <v>경북체육고</v>
          </cell>
          <cell r="F13" t="str">
            <v>11.06</v>
          </cell>
        </row>
        <row r="14">
          <cell r="C14" t="str">
            <v>손호영</v>
          </cell>
          <cell r="E14" t="str">
            <v>경기체육고</v>
          </cell>
          <cell r="F14" t="str">
            <v>11.08</v>
          </cell>
        </row>
        <row r="15">
          <cell r="C15" t="str">
            <v>문현</v>
          </cell>
          <cell r="E15" t="str">
            <v>대전체육고</v>
          </cell>
          <cell r="F15" t="str">
            <v>11.30</v>
          </cell>
        </row>
        <row r="16">
          <cell r="C16" t="str">
            <v>송현우</v>
          </cell>
          <cell r="E16" t="str">
            <v>서울체육고</v>
          </cell>
          <cell r="F16" t="str">
            <v>11.33</v>
          </cell>
        </row>
        <row r="17">
          <cell r="C17" t="str">
            <v>강윤구</v>
          </cell>
          <cell r="E17" t="str">
            <v>서울체육고</v>
          </cell>
          <cell r="F17" t="str">
            <v>11.35</v>
          </cell>
        </row>
        <row r="18">
          <cell r="C18" t="str">
            <v>김선구</v>
          </cell>
          <cell r="E18" t="str">
            <v>대전체육고</v>
          </cell>
          <cell r="F18" t="str">
            <v>11.46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1.6</v>
          </cell>
        </row>
        <row r="11">
          <cell r="C11" t="str">
            <v>차희성</v>
          </cell>
          <cell r="E11" t="str">
            <v>경기체육고</v>
          </cell>
          <cell r="F11" t="str">
            <v>22.26</v>
          </cell>
        </row>
        <row r="12">
          <cell r="C12" t="str">
            <v>김태욱</v>
          </cell>
          <cell r="E12" t="str">
            <v>경북체육고</v>
          </cell>
          <cell r="F12" t="str">
            <v>22.67</v>
          </cell>
        </row>
        <row r="13">
          <cell r="C13" t="str">
            <v>유지웅</v>
          </cell>
          <cell r="E13" t="str">
            <v>전남체육고</v>
          </cell>
          <cell r="F13" t="str">
            <v>22.85</v>
          </cell>
        </row>
        <row r="14">
          <cell r="C14" t="str">
            <v>김민혁</v>
          </cell>
          <cell r="E14" t="str">
            <v>용인고</v>
          </cell>
          <cell r="F14" t="str">
            <v>23.07</v>
          </cell>
        </row>
        <row r="15">
          <cell r="C15" t="str">
            <v>노현서</v>
          </cell>
          <cell r="E15" t="str">
            <v>동인천고</v>
          </cell>
          <cell r="F15" t="str">
            <v>23.38</v>
          </cell>
        </row>
        <row r="16">
          <cell r="C16" t="str">
            <v>안예강</v>
          </cell>
          <cell r="E16" t="str">
            <v>대전체육고</v>
          </cell>
          <cell r="F16" t="str">
            <v>24.93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>
        <row r="11">
          <cell r="C11" t="str">
            <v>차희성</v>
          </cell>
          <cell r="E11" t="str">
            <v>경기체육고</v>
          </cell>
          <cell r="F11" t="str">
            <v>49.80 CR</v>
          </cell>
        </row>
        <row r="12">
          <cell r="C12" t="str">
            <v>유지웅</v>
          </cell>
          <cell r="E12" t="str">
            <v>전남체육고</v>
          </cell>
          <cell r="F12" t="str">
            <v>50.28 CR</v>
          </cell>
        </row>
        <row r="13">
          <cell r="C13" t="str">
            <v>김기현</v>
          </cell>
          <cell r="E13" t="str">
            <v>전남체육고</v>
          </cell>
          <cell r="F13" t="str">
            <v>51.22</v>
          </cell>
        </row>
        <row r="14">
          <cell r="C14" t="str">
            <v>노현서</v>
          </cell>
          <cell r="E14" t="str">
            <v>동인천고</v>
          </cell>
          <cell r="F14" t="str">
            <v>51.28</v>
          </cell>
        </row>
        <row r="15">
          <cell r="C15" t="str">
            <v>김관희</v>
          </cell>
          <cell r="E15" t="str">
            <v>은행고</v>
          </cell>
          <cell r="F15" t="str">
            <v>52.34</v>
          </cell>
        </row>
        <row r="16">
          <cell r="C16" t="str">
            <v>이수혁</v>
          </cell>
          <cell r="E16" t="str">
            <v>서울체육고</v>
          </cell>
          <cell r="F16" t="str">
            <v>52.41</v>
          </cell>
        </row>
        <row r="17">
          <cell r="C17" t="str">
            <v>김민혁</v>
          </cell>
          <cell r="E17" t="str">
            <v>용인고</v>
          </cell>
          <cell r="F17" t="str">
            <v>52.93</v>
          </cell>
        </row>
        <row r="18">
          <cell r="C18" t="str">
            <v>김민석</v>
          </cell>
          <cell r="E18" t="str">
            <v>경복고</v>
          </cell>
          <cell r="F18" t="str">
            <v>54.66</v>
          </cell>
        </row>
      </sheetData>
      <sheetData sheetId="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김진호</v>
          </cell>
          <cell r="E11" t="str">
            <v>충북체육고</v>
          </cell>
          <cell r="F11" t="str">
            <v>2:04.13</v>
          </cell>
        </row>
        <row r="12">
          <cell r="C12" t="str">
            <v>채현기</v>
          </cell>
          <cell r="E12" t="str">
            <v>전곡고</v>
          </cell>
          <cell r="F12" t="str">
            <v>2:04.18</v>
          </cell>
        </row>
        <row r="13">
          <cell r="C13" t="str">
            <v>김관희</v>
          </cell>
          <cell r="E13" t="str">
            <v>은행고</v>
          </cell>
          <cell r="F13" t="str">
            <v>2:05.75</v>
          </cell>
        </row>
        <row r="14">
          <cell r="C14" t="str">
            <v>이상욱</v>
          </cell>
          <cell r="E14" t="str">
            <v>심원고</v>
          </cell>
          <cell r="F14" t="str">
            <v>2:06.18</v>
          </cell>
        </row>
        <row r="15">
          <cell r="C15" t="str">
            <v>정지우</v>
          </cell>
          <cell r="E15" t="str">
            <v>과천중앙고</v>
          </cell>
          <cell r="F15" t="str">
            <v>2:07.89</v>
          </cell>
        </row>
        <row r="16">
          <cell r="C16" t="str">
            <v>전진용</v>
          </cell>
          <cell r="E16" t="str">
            <v>은행고</v>
          </cell>
          <cell r="F16" t="str">
            <v>2:08.29</v>
          </cell>
        </row>
        <row r="17">
          <cell r="C17" t="str">
            <v>최호연</v>
          </cell>
          <cell r="E17" t="str">
            <v>대전체육고</v>
          </cell>
          <cell r="F17" t="str">
            <v>2:08.81</v>
          </cell>
        </row>
        <row r="18">
          <cell r="C18" t="str">
            <v>강윤구</v>
          </cell>
          <cell r="E18" t="str">
            <v>과천중앙고</v>
          </cell>
          <cell r="F18" t="str">
            <v>2:11.55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오수영</v>
          </cell>
          <cell r="E11" t="str">
            <v>충남체육고</v>
          </cell>
          <cell r="F11" t="str">
            <v>4:19.38</v>
          </cell>
        </row>
        <row r="12">
          <cell r="C12" t="str">
            <v>김영규</v>
          </cell>
          <cell r="E12" t="str">
            <v>충남체육고</v>
          </cell>
          <cell r="F12" t="str">
            <v>4:21.63</v>
          </cell>
        </row>
        <row r="13">
          <cell r="C13" t="str">
            <v>김현우</v>
          </cell>
          <cell r="E13" t="str">
            <v>전남체육고</v>
          </cell>
          <cell r="F13" t="str">
            <v>4:23.00</v>
          </cell>
        </row>
        <row r="14">
          <cell r="C14" t="str">
            <v>전진용</v>
          </cell>
          <cell r="E14" t="str">
            <v>은행고</v>
          </cell>
          <cell r="F14" t="str">
            <v>4:24.02</v>
          </cell>
        </row>
        <row r="15">
          <cell r="C15" t="str">
            <v>최호연</v>
          </cell>
          <cell r="E15" t="str">
            <v>대전체육고</v>
          </cell>
          <cell r="F15" t="str">
            <v>4:29.43</v>
          </cell>
        </row>
        <row r="16">
          <cell r="C16" t="str">
            <v>김하랑</v>
          </cell>
          <cell r="E16" t="str">
            <v>단양고</v>
          </cell>
          <cell r="F16" t="str">
            <v>4:29.84</v>
          </cell>
        </row>
        <row r="17">
          <cell r="C17" t="str">
            <v>이현준</v>
          </cell>
          <cell r="E17" t="str">
            <v>강릉명륜고</v>
          </cell>
          <cell r="F17" t="str">
            <v>4:33.27</v>
          </cell>
        </row>
        <row r="18">
          <cell r="C18" t="str">
            <v>임준영</v>
          </cell>
          <cell r="E18" t="str">
            <v>배문고</v>
          </cell>
          <cell r="F18" t="str">
            <v>4:34.30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김영규</v>
          </cell>
          <cell r="E11" t="str">
            <v>충남체육고</v>
          </cell>
          <cell r="F11" t="str">
            <v>15:58.76</v>
          </cell>
        </row>
        <row r="12">
          <cell r="C12" t="str">
            <v>오수영</v>
          </cell>
          <cell r="E12" t="str">
            <v>충남체육고</v>
          </cell>
          <cell r="F12" t="str">
            <v>16:04.99</v>
          </cell>
        </row>
        <row r="13">
          <cell r="C13" t="str">
            <v>오준서</v>
          </cell>
          <cell r="E13" t="str">
            <v>양정고</v>
          </cell>
          <cell r="F13" t="str">
            <v>16:06.20</v>
          </cell>
        </row>
        <row r="14">
          <cell r="C14" t="str">
            <v>박우진</v>
          </cell>
          <cell r="E14" t="str">
            <v>양정고</v>
          </cell>
          <cell r="F14" t="str">
            <v>16:10.94</v>
          </cell>
        </row>
        <row r="15">
          <cell r="C15" t="str">
            <v>이석인</v>
          </cell>
          <cell r="E15" t="str">
            <v>경기체육고</v>
          </cell>
          <cell r="F15" t="str">
            <v>16:23.65</v>
          </cell>
        </row>
        <row r="16">
          <cell r="C16" t="str">
            <v>김가람</v>
          </cell>
          <cell r="E16" t="str">
            <v>강릉명륜고</v>
          </cell>
          <cell r="F16" t="str">
            <v>16:55.83</v>
          </cell>
        </row>
        <row r="17">
          <cell r="C17" t="str">
            <v>김현우</v>
          </cell>
          <cell r="E17" t="str">
            <v>전남체육고</v>
          </cell>
          <cell r="F17" t="str">
            <v>17:30.24</v>
          </cell>
        </row>
        <row r="18">
          <cell r="C18" t="str">
            <v>이병훈</v>
          </cell>
          <cell r="E18" t="str">
            <v>대전체육고</v>
          </cell>
          <cell r="F18" t="str">
            <v>17:47.10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김가람</v>
          </cell>
          <cell r="E11" t="str">
            <v>강릉명륜고</v>
          </cell>
          <cell r="F11" t="str">
            <v>10:54.13</v>
          </cell>
        </row>
        <row r="12">
          <cell r="C12" t="str">
            <v>조연우</v>
          </cell>
          <cell r="E12" t="str">
            <v>충북체육고</v>
          </cell>
          <cell r="F12" t="str">
            <v>11:06.43</v>
          </cell>
        </row>
        <row r="13">
          <cell r="C13" t="str">
            <v>임수종</v>
          </cell>
          <cell r="E13" t="str">
            <v>영광공업고</v>
          </cell>
          <cell r="F13" t="str">
            <v>12:08.69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1.7</v>
          </cell>
        </row>
        <row r="11">
          <cell r="C11" t="str">
            <v>안현준</v>
          </cell>
          <cell r="E11" t="str">
            <v>경북체육고</v>
          </cell>
          <cell r="F11" t="str">
            <v>16.39 CR</v>
          </cell>
        </row>
        <row r="12">
          <cell r="C12" t="str">
            <v>김승찬</v>
          </cell>
          <cell r="E12" t="str">
            <v>대전체육고</v>
          </cell>
          <cell r="F12" t="str">
            <v>16.79 CR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유기현</v>
          </cell>
          <cell r="E11" t="str">
            <v>용인고</v>
          </cell>
          <cell r="F11" t="str">
            <v>56.62</v>
          </cell>
        </row>
        <row r="12">
          <cell r="C12" t="str">
            <v>박종언</v>
          </cell>
          <cell r="E12" t="str">
            <v>경북체육고</v>
          </cell>
          <cell r="F12" t="str">
            <v>57.77</v>
          </cell>
        </row>
        <row r="13">
          <cell r="C13" t="str">
            <v>용현건</v>
          </cell>
          <cell r="E13" t="str">
            <v>동인천고</v>
          </cell>
          <cell r="F13" t="str">
            <v>58.69</v>
          </cell>
        </row>
        <row r="14">
          <cell r="C14" t="str">
            <v>김경도</v>
          </cell>
          <cell r="E14" t="str">
            <v>전남체육고</v>
          </cell>
          <cell r="F14" t="str">
            <v>58.97</v>
          </cell>
        </row>
        <row r="15">
          <cell r="C15" t="str">
            <v>박성호</v>
          </cell>
          <cell r="E15" t="str">
            <v>문산제일고</v>
          </cell>
          <cell r="F15" t="str">
            <v>1:06.27</v>
          </cell>
        </row>
        <row r="16">
          <cell r="C16" t="str">
            <v>이동현</v>
          </cell>
          <cell r="E16" t="str">
            <v>대전체육고</v>
          </cell>
          <cell r="F16" t="str">
            <v>1:06.57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0.8</v>
          </cell>
        </row>
        <row r="11">
          <cell r="C11" t="str">
            <v>방은서</v>
          </cell>
          <cell r="E11" t="str">
            <v>경기김포서초</v>
          </cell>
          <cell r="F11" t="str">
            <v>28.83</v>
          </cell>
        </row>
        <row r="12">
          <cell r="C12" t="str">
            <v>이하린</v>
          </cell>
          <cell r="E12" t="str">
            <v>포항원동초</v>
          </cell>
          <cell r="F12" t="str">
            <v>28.99</v>
          </cell>
        </row>
        <row r="13">
          <cell r="C13" t="str">
            <v>김주원</v>
          </cell>
          <cell r="E13" t="str">
            <v>문원초</v>
          </cell>
          <cell r="F13" t="str">
            <v>29.36</v>
          </cell>
        </row>
        <row r="14">
          <cell r="C14" t="str">
            <v>백서희</v>
          </cell>
          <cell r="E14" t="str">
            <v>전북삼례중앙초</v>
          </cell>
          <cell r="F14" t="str">
            <v>29.74</v>
          </cell>
        </row>
        <row r="15">
          <cell r="C15" t="str">
            <v>성채은</v>
          </cell>
          <cell r="E15" t="str">
            <v>개봉초</v>
          </cell>
          <cell r="F15" t="str">
            <v>29.90</v>
          </cell>
        </row>
        <row r="16">
          <cell r="C16" t="str">
            <v>김다은</v>
          </cell>
          <cell r="E16" t="str">
            <v>전남시전초</v>
          </cell>
          <cell r="F16" t="str">
            <v>30.14</v>
          </cell>
        </row>
        <row r="17">
          <cell r="C17" t="str">
            <v>오은미</v>
          </cell>
          <cell r="E17" t="str">
            <v>서울경동초</v>
          </cell>
          <cell r="F17" t="str">
            <v>30.27</v>
          </cell>
        </row>
        <row r="18">
          <cell r="C18" t="str">
            <v>박서진</v>
          </cell>
          <cell r="E18" t="str">
            <v>경기김포서초</v>
          </cell>
          <cell r="F18" t="str">
            <v>30.57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X"/>
      <sheetName val="원반"/>
      <sheetName val="해머"/>
      <sheetName val="투창"/>
    </sheetNames>
    <sheetDataSet>
      <sheetData sheetId="0">
        <row r="11">
          <cell r="C11" t="str">
            <v>김현식</v>
          </cell>
          <cell r="E11" t="str">
            <v>충북체육고</v>
          </cell>
          <cell r="F11" t="str">
            <v>1.93 CR</v>
          </cell>
        </row>
        <row r="12">
          <cell r="C12" t="str">
            <v>이현민</v>
          </cell>
          <cell r="E12" t="str">
            <v>범어고</v>
          </cell>
        </row>
        <row r="13">
          <cell r="C13" t="str">
            <v>김동건</v>
          </cell>
          <cell r="E13" t="str">
            <v>은행고</v>
          </cell>
          <cell r="F13" t="str">
            <v>1.80</v>
          </cell>
        </row>
        <row r="14">
          <cell r="C14" t="str">
            <v>어재혁</v>
          </cell>
          <cell r="E14" t="str">
            <v>설악고</v>
          </cell>
          <cell r="F14" t="str">
            <v>1.75</v>
          </cell>
        </row>
      </sheetData>
      <sheetData sheetId="1"/>
      <sheetData sheetId="2">
        <row r="11">
          <cell r="C11" t="str">
            <v>성지윤</v>
          </cell>
          <cell r="E11" t="str">
            <v>전남체육고</v>
          </cell>
          <cell r="F11" t="str">
            <v>6.59 CR</v>
          </cell>
          <cell r="G11" t="str">
            <v>-0.4</v>
          </cell>
        </row>
        <row r="12">
          <cell r="C12" t="str">
            <v>백재현</v>
          </cell>
          <cell r="E12" t="str">
            <v>충남고</v>
          </cell>
          <cell r="F12" t="str">
            <v>6.51</v>
          </cell>
          <cell r="G12" t="str">
            <v>-0.1</v>
          </cell>
        </row>
        <row r="13">
          <cell r="C13" t="str">
            <v>김준서</v>
          </cell>
          <cell r="E13" t="str">
            <v>전남체육고</v>
          </cell>
          <cell r="F13" t="str">
            <v>6.46</v>
          </cell>
          <cell r="G13" t="str">
            <v>0.3</v>
          </cell>
        </row>
        <row r="14">
          <cell r="C14" t="str">
            <v>장창민</v>
          </cell>
          <cell r="E14" t="str">
            <v>충남체육고</v>
          </cell>
          <cell r="F14" t="str">
            <v>6.25</v>
          </cell>
          <cell r="G14" t="str">
            <v>-0.6</v>
          </cell>
        </row>
        <row r="15">
          <cell r="C15" t="str">
            <v>김승찬</v>
          </cell>
          <cell r="E15" t="str">
            <v>대전체육고</v>
          </cell>
          <cell r="F15" t="str">
            <v>6.11</v>
          </cell>
          <cell r="G15" t="str">
            <v>0.1</v>
          </cell>
        </row>
        <row r="16">
          <cell r="C16" t="str">
            <v>김선구</v>
          </cell>
          <cell r="E16" t="str">
            <v>대전체육고</v>
          </cell>
          <cell r="F16" t="str">
            <v>6.01</v>
          </cell>
          <cell r="G16" t="str">
            <v>1.5</v>
          </cell>
        </row>
        <row r="17">
          <cell r="C17" t="str">
            <v>주규식</v>
          </cell>
          <cell r="E17" t="str">
            <v>전남체육고</v>
          </cell>
          <cell r="F17" t="str">
            <v>5.91</v>
          </cell>
          <cell r="G17" t="str">
            <v>-0.2</v>
          </cell>
        </row>
        <row r="18">
          <cell r="C18" t="str">
            <v>김지민</v>
          </cell>
          <cell r="E18" t="str">
            <v>경기모바일과학고</v>
          </cell>
          <cell r="F18" t="str">
            <v>5.81</v>
          </cell>
          <cell r="G18" t="str">
            <v>1.3</v>
          </cell>
        </row>
      </sheetData>
      <sheetData sheetId="3">
        <row r="11">
          <cell r="C11" t="str">
            <v>김준서</v>
          </cell>
          <cell r="E11" t="str">
            <v>전남체육고</v>
          </cell>
          <cell r="F11" t="str">
            <v>13.92</v>
          </cell>
          <cell r="G11" t="str">
            <v>-1.1</v>
          </cell>
        </row>
        <row r="12">
          <cell r="C12" t="str">
            <v>남기준</v>
          </cell>
          <cell r="E12" t="str">
            <v>경기체육고</v>
          </cell>
          <cell r="F12" t="str">
            <v>13.38</v>
          </cell>
          <cell r="G12" t="str">
            <v>-0.6</v>
          </cell>
        </row>
        <row r="13">
          <cell r="C13" t="str">
            <v>김지민</v>
          </cell>
          <cell r="E13" t="str">
            <v>경기모바일과학고</v>
          </cell>
          <cell r="F13" t="str">
            <v>13.37</v>
          </cell>
          <cell r="G13" t="str">
            <v>-0.4</v>
          </cell>
        </row>
        <row r="14">
          <cell r="C14" t="str">
            <v>김준형</v>
          </cell>
          <cell r="E14" t="str">
            <v>대전체육고</v>
          </cell>
          <cell r="F14" t="str">
            <v>12.95</v>
          </cell>
          <cell r="G14" t="str">
            <v>0.5</v>
          </cell>
        </row>
        <row r="15">
          <cell r="C15" t="str">
            <v>장창민</v>
          </cell>
          <cell r="E15" t="str">
            <v>충남체육고</v>
          </cell>
          <cell r="F15" t="str">
            <v>12.90</v>
          </cell>
          <cell r="G15" t="str">
            <v>-0.2</v>
          </cell>
        </row>
        <row r="16">
          <cell r="C16" t="str">
            <v>주규식</v>
          </cell>
          <cell r="E16" t="str">
            <v>전남체육고</v>
          </cell>
          <cell r="F16" t="str">
            <v>12.82</v>
          </cell>
          <cell r="G16" t="str">
            <v>-0.6</v>
          </cell>
        </row>
      </sheetData>
      <sheetData sheetId="4"/>
      <sheetData sheetId="5">
        <row r="11">
          <cell r="C11" t="str">
            <v>임형준</v>
          </cell>
          <cell r="E11" t="str">
            <v>문창고</v>
          </cell>
          <cell r="F11" t="str">
            <v>36.02 CR</v>
          </cell>
        </row>
        <row r="12">
          <cell r="C12" t="str">
            <v>고건</v>
          </cell>
          <cell r="E12" t="str">
            <v>심원고</v>
          </cell>
          <cell r="F12" t="str">
            <v>23.77</v>
          </cell>
        </row>
        <row r="13">
          <cell r="C13" t="str">
            <v>박민혁</v>
          </cell>
          <cell r="E13" t="str">
            <v>문창고</v>
          </cell>
          <cell r="F13" t="str">
            <v>22.91</v>
          </cell>
        </row>
      </sheetData>
      <sheetData sheetId="6">
        <row r="11">
          <cell r="C11" t="str">
            <v>최보성</v>
          </cell>
          <cell r="E11" t="str">
            <v>대전체육고</v>
          </cell>
          <cell r="F11" t="str">
            <v>43.89</v>
          </cell>
        </row>
        <row r="12">
          <cell r="C12" t="str">
            <v>임형준</v>
          </cell>
          <cell r="E12" t="str">
            <v>문창고</v>
          </cell>
          <cell r="F12" t="str">
            <v>32.25</v>
          </cell>
        </row>
      </sheetData>
      <sheetData sheetId="7">
        <row r="11">
          <cell r="C11" t="str">
            <v>고건</v>
          </cell>
          <cell r="E11" t="str">
            <v>심원고</v>
          </cell>
          <cell r="F11" t="str">
            <v>51.12</v>
          </cell>
        </row>
        <row r="12">
          <cell r="C12" t="str">
            <v>고창근</v>
          </cell>
          <cell r="E12" t="str">
            <v>경북체육고</v>
          </cell>
          <cell r="F12" t="str">
            <v>49.62</v>
          </cell>
        </row>
        <row r="13">
          <cell r="C13" t="str">
            <v>정재훈</v>
          </cell>
          <cell r="E13" t="str">
            <v>경북체육고</v>
          </cell>
          <cell r="F13" t="str">
            <v>47.45</v>
          </cell>
        </row>
      </sheetData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2.7</v>
          </cell>
        </row>
        <row r="11">
          <cell r="C11" t="str">
            <v>이은빈</v>
          </cell>
          <cell r="E11" t="str">
            <v>전남체육고</v>
          </cell>
          <cell r="F11" t="str">
            <v>11.94</v>
          </cell>
        </row>
        <row r="12">
          <cell r="C12" t="str">
            <v>김예진</v>
          </cell>
          <cell r="E12" t="str">
            <v>소래고</v>
          </cell>
          <cell r="F12" t="str">
            <v>12.91</v>
          </cell>
        </row>
        <row r="13">
          <cell r="C13" t="str">
            <v>진수인</v>
          </cell>
          <cell r="E13" t="str">
            <v>남한고</v>
          </cell>
          <cell r="F13" t="str">
            <v>12.95</v>
          </cell>
        </row>
        <row r="14">
          <cell r="C14" t="str">
            <v>안나겸</v>
          </cell>
          <cell r="E14" t="str">
            <v>포항이동고</v>
          </cell>
          <cell r="F14" t="str">
            <v>13.06</v>
          </cell>
        </row>
        <row r="15">
          <cell r="C15" t="str">
            <v>정신비</v>
          </cell>
          <cell r="E15" t="str">
            <v>문산수억고</v>
          </cell>
          <cell r="F15" t="str">
            <v>13.65</v>
          </cell>
        </row>
        <row r="16">
          <cell r="C16" t="str">
            <v>원새롬</v>
          </cell>
          <cell r="E16" t="str">
            <v>문산수억고</v>
          </cell>
          <cell r="F16" t="str">
            <v>13.99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0.2</v>
          </cell>
        </row>
        <row r="11">
          <cell r="C11" t="str">
            <v>이은빈</v>
          </cell>
          <cell r="E11" t="str">
            <v>전남체육고</v>
          </cell>
          <cell r="F11" t="str">
            <v>25.19 CR</v>
          </cell>
        </row>
        <row r="12">
          <cell r="C12" t="str">
            <v>최지선</v>
          </cell>
          <cell r="E12" t="str">
            <v>전남체육고</v>
          </cell>
          <cell r="F12" t="str">
            <v>26.52</v>
          </cell>
        </row>
        <row r="13">
          <cell r="C13" t="str">
            <v>정신비</v>
          </cell>
          <cell r="E13" t="str">
            <v>문산수억고</v>
          </cell>
          <cell r="F13" t="str">
            <v>28.53</v>
          </cell>
        </row>
        <row r="14">
          <cell r="C14" t="str">
            <v>원새롬</v>
          </cell>
          <cell r="E14" t="str">
            <v>문산수억고</v>
          </cell>
          <cell r="F14" t="str">
            <v>29.69</v>
          </cell>
        </row>
      </sheetData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최지선</v>
          </cell>
          <cell r="E11" t="str">
            <v>전남체육고</v>
          </cell>
          <cell r="F11" t="str">
            <v>59.25 CR</v>
          </cell>
        </row>
        <row r="12">
          <cell r="C12" t="str">
            <v>이희수</v>
          </cell>
          <cell r="E12" t="str">
            <v>용인고</v>
          </cell>
          <cell r="F12" t="str">
            <v>1:00.02 CR</v>
          </cell>
        </row>
        <row r="13">
          <cell r="C13" t="str">
            <v>윤주희</v>
          </cell>
          <cell r="E13" t="str">
            <v>문산수억고</v>
          </cell>
          <cell r="F13" t="str">
            <v>1:02.20 CR</v>
          </cell>
        </row>
        <row r="14">
          <cell r="C14" t="str">
            <v>박서현</v>
          </cell>
          <cell r="E14" t="str">
            <v>소래고</v>
          </cell>
          <cell r="F14" t="str">
            <v>1:03.57</v>
          </cell>
        </row>
        <row r="15">
          <cell r="C15" t="str">
            <v>노규림</v>
          </cell>
          <cell r="E15" t="str">
            <v>경북체육고</v>
          </cell>
          <cell r="F15" t="str">
            <v>1:04.04</v>
          </cell>
        </row>
        <row r="16">
          <cell r="C16" t="str">
            <v>진수인</v>
          </cell>
          <cell r="E16" t="str">
            <v>남한고</v>
          </cell>
          <cell r="F16" t="str">
            <v>1:04.69</v>
          </cell>
        </row>
      </sheetData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이희수</v>
          </cell>
          <cell r="E11" t="str">
            <v>용인고</v>
          </cell>
          <cell r="F11" t="str">
            <v>2:27.34</v>
          </cell>
        </row>
        <row r="12">
          <cell r="C12" t="str">
            <v>김다은</v>
          </cell>
          <cell r="E12" t="str">
            <v>전남체육고</v>
          </cell>
          <cell r="F12" t="str">
            <v>2:28.36</v>
          </cell>
        </row>
        <row r="13">
          <cell r="C13" t="str">
            <v>김윤슬</v>
          </cell>
          <cell r="E13" t="str">
            <v>충북체육고</v>
          </cell>
          <cell r="F13" t="str">
            <v>2:33.18</v>
          </cell>
        </row>
        <row r="14">
          <cell r="C14" t="str">
            <v>김경원</v>
          </cell>
          <cell r="E14" t="str">
            <v>광양하이텍고</v>
          </cell>
          <cell r="F14" t="str">
            <v>2:46.64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김다은</v>
          </cell>
          <cell r="E11" t="str">
            <v>전남체육고</v>
          </cell>
          <cell r="F11" t="str">
            <v>5:08.37</v>
          </cell>
        </row>
        <row r="12">
          <cell r="C12" t="str">
            <v>김윤슬</v>
          </cell>
          <cell r="E12" t="str">
            <v>충북체육고</v>
          </cell>
          <cell r="F12" t="str">
            <v>5:28.37</v>
          </cell>
        </row>
        <row r="13">
          <cell r="C13" t="str">
            <v>김경원</v>
          </cell>
          <cell r="E13" t="str">
            <v>광양하이텍고</v>
          </cell>
          <cell r="F13" t="str">
            <v>5:41.74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1.4</v>
          </cell>
        </row>
        <row r="11">
          <cell r="C11" t="str">
            <v>이윤지</v>
          </cell>
          <cell r="E11" t="str">
            <v>대전체육고</v>
          </cell>
          <cell r="F11" t="str">
            <v>16.96 CR</v>
          </cell>
        </row>
        <row r="12">
          <cell r="C12" t="str">
            <v>윤주희</v>
          </cell>
          <cell r="E12" t="str">
            <v>문산수억고</v>
          </cell>
          <cell r="F12" t="str">
            <v>17.87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박서현</v>
          </cell>
          <cell r="E11" t="str">
            <v>소래고</v>
          </cell>
          <cell r="F11" t="str">
            <v>1:08.24</v>
          </cell>
        </row>
        <row r="12">
          <cell r="C12" t="str">
            <v>노규림</v>
          </cell>
          <cell r="E12" t="str">
            <v>경북체육고</v>
          </cell>
          <cell r="F12" t="str">
            <v>1:10.87</v>
          </cell>
        </row>
      </sheetData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X"/>
      <sheetName val="장대X"/>
      <sheetName val="멀리"/>
      <sheetName val="세단X"/>
      <sheetName val="포환"/>
      <sheetName val="원반"/>
      <sheetName val="해머X"/>
      <sheetName val="투창"/>
    </sheetNames>
    <sheetDataSet>
      <sheetData sheetId="0" refreshError="1"/>
      <sheetData sheetId="1" refreshError="1"/>
      <sheetData sheetId="2">
        <row r="11">
          <cell r="C11" t="str">
            <v>이소현</v>
          </cell>
          <cell r="E11" t="str">
            <v>문산수억고</v>
          </cell>
          <cell r="F11" t="str">
            <v>5.21</v>
          </cell>
          <cell r="G11" t="str">
            <v>-0.1</v>
          </cell>
        </row>
        <row r="12">
          <cell r="C12" t="str">
            <v>안나겸</v>
          </cell>
          <cell r="E12" t="str">
            <v>포항이동고</v>
          </cell>
          <cell r="F12" t="str">
            <v>5.09</v>
          </cell>
          <cell r="G12" t="str">
            <v>0.0</v>
          </cell>
        </row>
        <row r="13">
          <cell r="C13" t="str">
            <v>장지은</v>
          </cell>
          <cell r="E13" t="str">
            <v>소래고</v>
          </cell>
          <cell r="F13" t="str">
            <v>4.55</v>
          </cell>
          <cell r="G13" t="str">
            <v>-0.6</v>
          </cell>
        </row>
      </sheetData>
      <sheetData sheetId="3" refreshError="1"/>
      <sheetData sheetId="4">
        <row r="11">
          <cell r="C11" t="str">
            <v>배수민</v>
          </cell>
          <cell r="E11" t="str">
            <v>금오고</v>
          </cell>
          <cell r="F11" t="str">
            <v>11.77</v>
          </cell>
        </row>
      </sheetData>
      <sheetData sheetId="5">
        <row r="11">
          <cell r="C11" t="str">
            <v>이혜민</v>
          </cell>
          <cell r="E11" t="str">
            <v>경북체육고</v>
          </cell>
          <cell r="F11" t="str">
            <v>43.53 CR</v>
          </cell>
        </row>
      </sheetData>
      <sheetData sheetId="6" refreshError="1"/>
      <sheetData sheetId="7">
        <row r="11">
          <cell r="C11" t="str">
            <v>김보민</v>
          </cell>
          <cell r="E11" t="str">
            <v>경북체육고</v>
          </cell>
          <cell r="F11" t="str">
            <v>31.76 CR</v>
          </cell>
        </row>
      </sheetData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F8" t="str">
            <v>2.3</v>
          </cell>
        </row>
        <row r="11">
          <cell r="C11" t="str">
            <v>김은섭</v>
          </cell>
          <cell r="E11" t="str">
            <v>서울체육고</v>
          </cell>
          <cell r="F11" t="str">
            <v>10.76</v>
          </cell>
        </row>
        <row r="12">
          <cell r="C12" t="str">
            <v>이지훈</v>
          </cell>
          <cell r="E12" t="str">
            <v>경기체육고</v>
          </cell>
          <cell r="F12" t="str">
            <v>10.78</v>
          </cell>
        </row>
        <row r="13">
          <cell r="C13" t="str">
            <v>최현수</v>
          </cell>
          <cell r="E13" t="str">
            <v>경복고</v>
          </cell>
          <cell r="F13" t="str">
            <v>10.92</v>
          </cell>
        </row>
        <row r="14">
          <cell r="C14" t="str">
            <v>이승복</v>
          </cell>
          <cell r="E14" t="str">
            <v>용인고</v>
          </cell>
          <cell r="F14" t="str">
            <v>10.94</v>
          </cell>
        </row>
        <row r="15">
          <cell r="C15" t="str">
            <v>박상우</v>
          </cell>
          <cell r="E15" t="str">
            <v>경기체육고</v>
          </cell>
          <cell r="F15" t="str">
            <v>10.97</v>
          </cell>
        </row>
        <row r="16">
          <cell r="C16" t="str">
            <v>김준민</v>
          </cell>
          <cell r="E16" t="str">
            <v>서울체육고</v>
          </cell>
          <cell r="F16" t="str">
            <v>11.12</v>
          </cell>
        </row>
        <row r="17">
          <cell r="C17" t="str">
            <v>고인성</v>
          </cell>
          <cell r="E17" t="str">
            <v>대전체육고</v>
          </cell>
          <cell r="F17" t="str">
            <v>11.13</v>
          </cell>
        </row>
        <row r="18">
          <cell r="C18" t="str">
            <v>조익환</v>
          </cell>
          <cell r="E18" t="str">
            <v>유신고</v>
          </cell>
          <cell r="F18" t="str">
            <v>11.30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김민솔</v>
          </cell>
          <cell r="E11" t="str">
            <v>문원초</v>
          </cell>
          <cell r="F11" t="str">
            <v>2:33.24 CR</v>
          </cell>
        </row>
        <row r="12">
          <cell r="C12" t="str">
            <v>윤신희</v>
          </cell>
          <cell r="E12" t="str">
            <v>경기서면초</v>
          </cell>
          <cell r="F12" t="str">
            <v>2:41.46</v>
          </cell>
        </row>
        <row r="13">
          <cell r="C13" t="str">
            <v>문세영</v>
          </cell>
          <cell r="E13" t="str">
            <v>해남동초</v>
          </cell>
          <cell r="F13" t="str">
            <v>2:42.22</v>
          </cell>
        </row>
        <row r="14">
          <cell r="C14" t="str">
            <v>이수민</v>
          </cell>
          <cell r="E14" t="str">
            <v>서울강신초</v>
          </cell>
          <cell r="F14" t="str">
            <v>2:43.60</v>
          </cell>
        </row>
        <row r="15">
          <cell r="C15" t="str">
            <v>김라희</v>
          </cell>
          <cell r="E15" t="str">
            <v>충남당진원당초</v>
          </cell>
          <cell r="F15" t="str">
            <v>2:44.18</v>
          </cell>
        </row>
        <row r="16">
          <cell r="C16" t="str">
            <v>이현지</v>
          </cell>
          <cell r="E16" t="str">
            <v>해남동초</v>
          </cell>
          <cell r="F16" t="str">
            <v>2:48.07</v>
          </cell>
        </row>
        <row r="17">
          <cell r="C17" t="str">
            <v>윤시연</v>
          </cell>
          <cell r="E17" t="str">
            <v>인천서곶초</v>
          </cell>
          <cell r="F17" t="str">
            <v>2:48.91</v>
          </cell>
        </row>
        <row r="18">
          <cell r="C18" t="str">
            <v>최유선</v>
          </cell>
          <cell r="E18" t="str">
            <v>경기소래초</v>
          </cell>
          <cell r="F18" t="str">
            <v>2:54.61</v>
          </cell>
        </row>
      </sheetData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0.0</v>
          </cell>
        </row>
        <row r="11">
          <cell r="C11" t="str">
            <v>배건율</v>
          </cell>
          <cell r="E11" t="str">
            <v>전남체육고</v>
          </cell>
          <cell r="F11" t="str">
            <v>21.91</v>
          </cell>
        </row>
        <row r="12">
          <cell r="C12" t="str">
            <v>김은섭</v>
          </cell>
          <cell r="E12" t="str">
            <v>서울체육고</v>
          </cell>
          <cell r="F12" t="str">
            <v>22.11</v>
          </cell>
        </row>
        <row r="13">
          <cell r="C13" t="str">
            <v>박상우</v>
          </cell>
          <cell r="E13" t="str">
            <v>경기체육고</v>
          </cell>
          <cell r="F13" t="str">
            <v>22.17</v>
          </cell>
        </row>
        <row r="14">
          <cell r="C14" t="str">
            <v>고인성</v>
          </cell>
          <cell r="E14" t="str">
            <v>대전체육고</v>
          </cell>
          <cell r="F14" t="str">
            <v>22.74</v>
          </cell>
        </row>
        <row r="15">
          <cell r="C15" t="str">
            <v>이승복</v>
          </cell>
          <cell r="E15" t="str">
            <v>용인고</v>
          </cell>
          <cell r="F15" t="str">
            <v>22.76</v>
          </cell>
        </row>
        <row r="16">
          <cell r="C16" t="str">
            <v>이상훈</v>
          </cell>
          <cell r="E16" t="str">
            <v>은행고</v>
          </cell>
          <cell r="F16" t="str">
            <v>23.17</v>
          </cell>
        </row>
        <row r="17">
          <cell r="C17" t="str">
            <v>최우석</v>
          </cell>
          <cell r="E17" t="str">
            <v>서울체육고</v>
          </cell>
          <cell r="F17" t="str">
            <v>23.39</v>
          </cell>
        </row>
      </sheetData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배건율</v>
          </cell>
          <cell r="E11" t="str">
            <v>전남체육고</v>
          </cell>
          <cell r="F11" t="str">
            <v>48.11 CR</v>
          </cell>
        </row>
        <row r="12">
          <cell r="C12" t="str">
            <v>김현</v>
          </cell>
          <cell r="E12" t="str">
            <v>동인천고</v>
          </cell>
          <cell r="F12" t="str">
            <v>50.27</v>
          </cell>
        </row>
        <row r="13">
          <cell r="C13" t="str">
            <v>정희원</v>
          </cell>
          <cell r="E13" t="str">
            <v>경기체육고</v>
          </cell>
          <cell r="F13" t="str">
            <v>50.79</v>
          </cell>
        </row>
        <row r="14">
          <cell r="C14" t="str">
            <v>이제희</v>
          </cell>
          <cell r="E14" t="str">
            <v>김포제일공업고</v>
          </cell>
          <cell r="F14" t="str">
            <v>51.66</v>
          </cell>
        </row>
        <row r="15">
          <cell r="C15" t="str">
            <v>주영찬</v>
          </cell>
          <cell r="E15" t="str">
            <v>경복고</v>
          </cell>
          <cell r="F15" t="str">
            <v>53.49</v>
          </cell>
        </row>
        <row r="16">
          <cell r="C16" t="str">
            <v>오아름</v>
          </cell>
          <cell r="E16" t="str">
            <v>경기체육고</v>
          </cell>
          <cell r="F16" t="str">
            <v>54.13</v>
          </cell>
        </row>
        <row r="17">
          <cell r="C17" t="str">
            <v>지형진</v>
          </cell>
          <cell r="E17" t="str">
            <v>문창고</v>
          </cell>
          <cell r="F17" t="str">
            <v>1:02.66</v>
          </cell>
        </row>
      </sheetData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김세현</v>
          </cell>
          <cell r="E11" t="str">
            <v>은행고</v>
          </cell>
          <cell r="F11" t="str">
            <v>2:11.97</v>
          </cell>
        </row>
        <row r="12">
          <cell r="C12" t="str">
            <v>유우진</v>
          </cell>
          <cell r="E12" t="str">
            <v>배문고</v>
          </cell>
          <cell r="F12" t="str">
            <v>2:12.54</v>
          </cell>
        </row>
        <row r="13">
          <cell r="C13" t="str">
            <v>이준영</v>
          </cell>
          <cell r="E13" t="str">
            <v>경복고</v>
          </cell>
          <cell r="F13" t="str">
            <v>2:17.70</v>
          </cell>
        </row>
        <row r="14">
          <cell r="C14" t="str">
            <v>한재민</v>
          </cell>
          <cell r="E14" t="str">
            <v>용인고</v>
          </cell>
          <cell r="F14" t="str">
            <v>2:24.56</v>
          </cell>
        </row>
      </sheetData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김세현</v>
          </cell>
          <cell r="E11" t="str">
            <v>은행고</v>
          </cell>
          <cell r="F11" t="str">
            <v>4:04.55 CR</v>
          </cell>
        </row>
        <row r="12">
          <cell r="C12" t="str">
            <v>박재우</v>
          </cell>
          <cell r="E12" t="str">
            <v>순창고</v>
          </cell>
          <cell r="F12" t="str">
            <v>4:05.05 CR</v>
          </cell>
        </row>
        <row r="13">
          <cell r="C13" t="str">
            <v>임재만</v>
          </cell>
          <cell r="E13" t="str">
            <v>충남체육고</v>
          </cell>
          <cell r="F13" t="str">
            <v>4:06.97 CR</v>
          </cell>
        </row>
        <row r="14">
          <cell r="C14" t="str">
            <v>김은성</v>
          </cell>
          <cell r="E14" t="str">
            <v>배문고</v>
          </cell>
          <cell r="F14" t="str">
            <v>4:10.52 CR</v>
          </cell>
        </row>
        <row r="15">
          <cell r="C15" t="str">
            <v>김태훈</v>
          </cell>
          <cell r="E15" t="str">
            <v>단양고</v>
          </cell>
          <cell r="F15" t="str">
            <v>4:18.49</v>
          </cell>
        </row>
        <row r="16">
          <cell r="C16" t="str">
            <v>유우진</v>
          </cell>
          <cell r="E16" t="str">
            <v>배문고</v>
          </cell>
          <cell r="F16" t="str">
            <v>4:23.05</v>
          </cell>
        </row>
        <row r="17">
          <cell r="C17" t="str">
            <v>김성은</v>
          </cell>
          <cell r="E17" t="str">
            <v>포항이동고</v>
          </cell>
          <cell r="F17" t="str">
            <v>4:31.20</v>
          </cell>
        </row>
      </sheetData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김용빈</v>
          </cell>
          <cell r="E11" t="str">
            <v>양정고</v>
          </cell>
          <cell r="F11" t="str">
            <v>15:56.23</v>
          </cell>
        </row>
        <row r="12">
          <cell r="C12" t="str">
            <v>박재우</v>
          </cell>
          <cell r="E12" t="str">
            <v>순창고</v>
          </cell>
          <cell r="F12" t="str">
            <v>16:02.44</v>
          </cell>
        </row>
        <row r="13">
          <cell r="C13" t="str">
            <v>임재만</v>
          </cell>
          <cell r="E13" t="str">
            <v>충남체육고</v>
          </cell>
          <cell r="F13" t="str">
            <v>16:05.12</v>
          </cell>
        </row>
        <row r="14">
          <cell r="C14" t="str">
            <v>윤지수</v>
          </cell>
          <cell r="E14" t="str">
            <v>양정고</v>
          </cell>
          <cell r="F14" t="str">
            <v>16:17.67</v>
          </cell>
        </row>
        <row r="15">
          <cell r="C15" t="str">
            <v>김은성</v>
          </cell>
          <cell r="E15" t="str">
            <v>배문고</v>
          </cell>
          <cell r="F15" t="str">
            <v>16:18.00</v>
          </cell>
        </row>
      </sheetData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김홍성</v>
          </cell>
          <cell r="E11" t="str">
            <v>배문고</v>
          </cell>
          <cell r="F11" t="str">
            <v>25:25.71</v>
          </cell>
        </row>
        <row r="12">
          <cell r="C12" t="str">
            <v>서찬영</v>
          </cell>
          <cell r="E12" t="str">
            <v>경주고</v>
          </cell>
          <cell r="F12" t="str">
            <v>27:42.20</v>
          </cell>
        </row>
      </sheetData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천우성</v>
          </cell>
          <cell r="E11" t="str">
            <v>설악고</v>
          </cell>
          <cell r="F11" t="str">
            <v>1:03.90</v>
          </cell>
        </row>
      </sheetData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X"/>
      <sheetName val="원반"/>
      <sheetName val="해머X"/>
      <sheetName val="투창"/>
    </sheetNames>
    <sheetDataSet>
      <sheetData sheetId="0">
        <row r="11">
          <cell r="C11" t="str">
            <v>하승훈</v>
          </cell>
          <cell r="E11" t="str">
            <v>대전체육고</v>
          </cell>
          <cell r="F11" t="str">
            <v>1.85</v>
          </cell>
        </row>
        <row r="12">
          <cell r="C12" t="str">
            <v>유세준</v>
          </cell>
          <cell r="E12" t="str">
            <v>경기체육고</v>
          </cell>
          <cell r="F12" t="str">
            <v>1.60</v>
          </cell>
        </row>
        <row r="13">
          <cell r="C13" t="str">
            <v>이병인</v>
          </cell>
          <cell r="E13" t="str">
            <v>경기체육고</v>
          </cell>
          <cell r="F13" t="str">
            <v>1.60</v>
          </cell>
        </row>
      </sheetData>
      <sheetData sheetId="1">
        <row r="11">
          <cell r="C11" t="str">
            <v>최희태</v>
          </cell>
          <cell r="E11" t="str">
            <v>대전체육고</v>
          </cell>
          <cell r="F11" t="str">
            <v>4.00</v>
          </cell>
        </row>
      </sheetData>
      <sheetData sheetId="2">
        <row r="11">
          <cell r="C11" t="str">
            <v>기승훈</v>
          </cell>
          <cell r="E11" t="str">
            <v>전남체육고</v>
          </cell>
          <cell r="F11" t="str">
            <v>6.93</v>
          </cell>
          <cell r="G11" t="str">
            <v>3.0</v>
          </cell>
        </row>
        <row r="12">
          <cell r="C12" t="str">
            <v>최희태</v>
          </cell>
          <cell r="E12" t="str">
            <v>대전체육고</v>
          </cell>
          <cell r="F12" t="str">
            <v>6.80 CR</v>
          </cell>
          <cell r="G12" t="str">
            <v>-0.8</v>
          </cell>
        </row>
        <row r="13">
          <cell r="C13" t="str">
            <v>박태양</v>
          </cell>
          <cell r="E13" t="str">
            <v>충남체육고</v>
          </cell>
          <cell r="F13" t="str">
            <v>6.47</v>
          </cell>
          <cell r="G13" t="str">
            <v>0.5</v>
          </cell>
        </row>
        <row r="14">
          <cell r="C14" t="str">
            <v>송병찬</v>
          </cell>
          <cell r="E14" t="str">
            <v>경복고</v>
          </cell>
          <cell r="F14" t="str">
            <v>6.46</v>
          </cell>
          <cell r="G14" t="str">
            <v>1.1</v>
          </cell>
        </row>
        <row r="15">
          <cell r="C15" t="str">
            <v>윤준영</v>
          </cell>
          <cell r="E15" t="str">
            <v>경기체육고</v>
          </cell>
          <cell r="F15" t="str">
            <v>6.20</v>
          </cell>
          <cell r="G15" t="str">
            <v>0.8</v>
          </cell>
        </row>
      </sheetData>
      <sheetData sheetId="3">
        <row r="11">
          <cell r="C11" t="str">
            <v>박태양</v>
          </cell>
          <cell r="E11" t="str">
            <v>충남체육고</v>
          </cell>
          <cell r="F11" t="str">
            <v>13.01</v>
          </cell>
          <cell r="G11" t="str">
            <v>-0.7</v>
          </cell>
        </row>
      </sheetData>
      <sheetData sheetId="4"/>
      <sheetData sheetId="5">
        <row r="11">
          <cell r="C11" t="str">
            <v>최태훈</v>
          </cell>
          <cell r="E11" t="str">
            <v>은행고</v>
          </cell>
          <cell r="F11">
            <v>34.46</v>
          </cell>
        </row>
      </sheetData>
      <sheetData sheetId="6"/>
      <sheetData sheetId="7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1.7</v>
          </cell>
        </row>
        <row r="11">
          <cell r="C11" t="str">
            <v>최지현</v>
          </cell>
          <cell r="E11" t="str">
            <v>대전체육고</v>
          </cell>
          <cell r="F11" t="str">
            <v>12.19 CR</v>
          </cell>
        </row>
        <row r="12">
          <cell r="C12" t="str">
            <v>신가영</v>
          </cell>
          <cell r="E12" t="str">
            <v>경북체육고</v>
          </cell>
          <cell r="F12" t="str">
            <v>12.26 CR</v>
          </cell>
        </row>
        <row r="13">
          <cell r="C13" t="str">
            <v>송수하</v>
          </cell>
          <cell r="E13" t="str">
            <v>전남체육고</v>
          </cell>
          <cell r="F13" t="str">
            <v>12.38 CR</v>
          </cell>
        </row>
        <row r="14">
          <cell r="C14" t="str">
            <v>방소형</v>
          </cell>
          <cell r="E14" t="str">
            <v>경북체육고</v>
          </cell>
          <cell r="F14" t="str">
            <v>12.81</v>
          </cell>
        </row>
        <row r="15">
          <cell r="C15" t="str">
            <v>이은총</v>
          </cell>
          <cell r="E15" t="str">
            <v>경기체육고</v>
          </cell>
          <cell r="F15" t="str">
            <v>13.13</v>
          </cell>
        </row>
        <row r="16">
          <cell r="C16" t="str">
            <v>모상희</v>
          </cell>
          <cell r="E16" t="str">
            <v>소래고</v>
          </cell>
          <cell r="F16" t="str">
            <v>13.23</v>
          </cell>
        </row>
        <row r="17">
          <cell r="C17" t="str">
            <v>강수연</v>
          </cell>
          <cell r="E17" t="str">
            <v>서울체육고</v>
          </cell>
          <cell r="F17" t="str">
            <v>13.32</v>
          </cell>
        </row>
        <row r="18">
          <cell r="C18" t="str">
            <v>이슬기</v>
          </cell>
          <cell r="E18" t="str">
            <v>신명고</v>
          </cell>
          <cell r="F18" t="str">
            <v>14.10</v>
          </cell>
        </row>
      </sheetData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0.2</v>
          </cell>
        </row>
        <row r="11">
          <cell r="C11" t="str">
            <v>송수하</v>
          </cell>
          <cell r="E11" t="str">
            <v>전남체육고</v>
          </cell>
          <cell r="F11" t="str">
            <v>25.33 CR</v>
          </cell>
        </row>
        <row r="12">
          <cell r="C12" t="str">
            <v>조윤서</v>
          </cell>
          <cell r="E12" t="str">
            <v>전남체육고</v>
          </cell>
          <cell r="F12" t="str">
            <v>25.67 CR</v>
          </cell>
        </row>
        <row r="13">
          <cell r="C13" t="str">
            <v>최지현</v>
          </cell>
          <cell r="E13" t="str">
            <v>대전체육고</v>
          </cell>
          <cell r="F13" t="str">
            <v>25.70 CR</v>
          </cell>
        </row>
        <row r="14">
          <cell r="C14" t="str">
            <v>방소형</v>
          </cell>
          <cell r="E14" t="str">
            <v>경북체육고</v>
          </cell>
          <cell r="F14" t="str">
            <v>26.83 CR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showGridLines="0" tabSelected="1" view="pageBreakPreview" zoomScaleSheetLayoutView="100" workbookViewId="0">
      <selection activeCell="E2" sqref="E2:T2"/>
    </sheetView>
  </sheetViews>
  <sheetFormatPr defaultRowHeight="14"/>
  <cols>
    <col min="1" max="1" width="2.33203125" style="34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>
      <c r="A1" s="33"/>
    </row>
    <row r="2" spans="1:26" s="9" customFormat="1" ht="55.5" customHeight="1" thickBot="1">
      <c r="A2" s="33"/>
      <c r="B2" s="10"/>
      <c r="C2" s="10"/>
      <c r="D2" s="10"/>
      <c r="E2" s="73" t="s">
        <v>32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30" t="s">
        <v>21</v>
      </c>
      <c r="V2" s="30"/>
      <c r="W2" s="30"/>
      <c r="X2" s="30"/>
      <c r="Y2" s="30"/>
      <c r="Z2" s="30"/>
    </row>
    <row r="3" spans="1:26" s="9" customFormat="1" ht="14.5" thickTop="1">
      <c r="A3" s="34"/>
      <c r="B3" s="75" t="s">
        <v>56</v>
      </c>
      <c r="C3" s="75"/>
      <c r="D3" s="10"/>
      <c r="E3" s="10"/>
      <c r="F3" s="76" t="s">
        <v>33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8</v>
      </c>
      <c r="C5" s="2"/>
      <c r="D5" s="3" t="s">
        <v>0</v>
      </c>
      <c r="E5" s="4"/>
      <c r="F5" s="2"/>
      <c r="G5" s="3" t="s">
        <v>11</v>
      </c>
      <c r="H5" s="4"/>
      <c r="I5" s="2"/>
      <c r="J5" s="3" t="s">
        <v>1</v>
      </c>
      <c r="K5" s="4"/>
      <c r="L5" s="2"/>
      <c r="M5" s="3" t="s">
        <v>2</v>
      </c>
      <c r="N5" s="4"/>
      <c r="O5" s="2"/>
      <c r="P5" s="3" t="s">
        <v>3</v>
      </c>
      <c r="Q5" s="4"/>
      <c r="R5" s="2"/>
      <c r="S5" s="3" t="s">
        <v>4</v>
      </c>
      <c r="T5" s="4"/>
      <c r="U5" s="2"/>
      <c r="V5" s="3" t="s">
        <v>5</v>
      </c>
      <c r="W5" s="4"/>
      <c r="X5" s="2"/>
      <c r="Y5" s="3" t="s">
        <v>9</v>
      </c>
      <c r="Z5" s="4"/>
    </row>
    <row r="6" spans="1:26" ht="14.5" thickBot="1">
      <c r="A6" s="35"/>
      <c r="B6" s="6" t="s">
        <v>12</v>
      </c>
      <c r="C6" s="5" t="s">
        <v>6</v>
      </c>
      <c r="D6" s="5" t="s">
        <v>10</v>
      </c>
      <c r="E6" s="5" t="s">
        <v>7</v>
      </c>
      <c r="F6" s="5" t="s">
        <v>6</v>
      </c>
      <c r="G6" s="5" t="s">
        <v>10</v>
      </c>
      <c r="H6" s="5" t="s">
        <v>7</v>
      </c>
      <c r="I6" s="5" t="s">
        <v>6</v>
      </c>
      <c r="J6" s="5" t="s">
        <v>10</v>
      </c>
      <c r="K6" s="5" t="s">
        <v>7</v>
      </c>
      <c r="L6" s="5" t="s">
        <v>6</v>
      </c>
      <c r="M6" s="5" t="s">
        <v>10</v>
      </c>
      <c r="N6" s="5" t="s">
        <v>7</v>
      </c>
      <c r="O6" s="5" t="s">
        <v>6</v>
      </c>
      <c r="P6" s="5" t="s">
        <v>10</v>
      </c>
      <c r="Q6" s="5" t="s">
        <v>7</v>
      </c>
      <c r="R6" s="5" t="s">
        <v>6</v>
      </c>
      <c r="S6" s="5" t="s">
        <v>10</v>
      </c>
      <c r="T6" s="5" t="s">
        <v>7</v>
      </c>
      <c r="U6" s="5" t="s">
        <v>6</v>
      </c>
      <c r="V6" s="5" t="s">
        <v>10</v>
      </c>
      <c r="W6" s="5" t="s">
        <v>7</v>
      </c>
      <c r="X6" s="5" t="s">
        <v>6</v>
      </c>
      <c r="Y6" s="5" t="s">
        <v>10</v>
      </c>
      <c r="Z6" s="5" t="s">
        <v>7</v>
      </c>
    </row>
    <row r="7" spans="1:26" s="26" customFormat="1" ht="13.5" customHeight="1" thickTop="1">
      <c r="A7" s="72">
        <v>3</v>
      </c>
      <c r="B7" s="58" t="s">
        <v>57</v>
      </c>
      <c r="C7" s="19" t="str">
        <f>[1]결승기록지!$C$11</f>
        <v>김윤규</v>
      </c>
      <c r="D7" s="20" t="str">
        <f>[1]결승기록지!$E$11</f>
        <v>충남서천초</v>
      </c>
      <c r="E7" s="21" t="str">
        <f>[1]결승기록지!$F$11</f>
        <v>11.09 CR</v>
      </c>
      <c r="F7" s="19" t="str">
        <f>[1]결승기록지!$C$12</f>
        <v>심대윤</v>
      </c>
      <c r="G7" s="20" t="str">
        <f>[1]결승기록지!$E$12</f>
        <v>경기성남장안초</v>
      </c>
      <c r="H7" s="21" t="str">
        <f>[1]결승기록지!$F$12</f>
        <v>11.57</v>
      </c>
      <c r="I7" s="19" t="str">
        <f>[1]결승기록지!$C$13</f>
        <v>김규원</v>
      </c>
      <c r="J7" s="20" t="str">
        <f>[1]결승기록지!$E$13</f>
        <v>충남당진원당초</v>
      </c>
      <c r="K7" s="21" t="str">
        <f>[1]결승기록지!$F$13</f>
        <v>11.58</v>
      </c>
      <c r="L7" s="19" t="str">
        <f>[1]결승기록지!$C$14</f>
        <v>조재상</v>
      </c>
      <c r="M7" s="20" t="str">
        <f>[1]결승기록지!$E$14</f>
        <v>서울강신초</v>
      </c>
      <c r="N7" s="21" t="str">
        <f>[1]결승기록지!$F$14</f>
        <v>11.70</v>
      </c>
      <c r="O7" s="19" t="str">
        <f>[1]결승기록지!$C$15</f>
        <v>윤지후</v>
      </c>
      <c r="P7" s="20" t="str">
        <f>[1]결승기록지!$E$15</f>
        <v>해남동초</v>
      </c>
      <c r="Q7" s="21" t="str">
        <f>[1]결승기록지!$F$15</f>
        <v>11.78</v>
      </c>
      <c r="R7" s="19" t="str">
        <f>[1]결승기록지!$C$16</f>
        <v>최민성</v>
      </c>
      <c r="S7" s="20" t="str">
        <f>[1]결승기록지!$E$16</f>
        <v>홍성초</v>
      </c>
      <c r="T7" s="21" t="str">
        <f>[1]결승기록지!$F$16</f>
        <v>11.92</v>
      </c>
      <c r="U7" s="19" t="str">
        <f>[1]결승기록지!$C$17</f>
        <v>이제준</v>
      </c>
      <c r="V7" s="20" t="str">
        <f>[1]결승기록지!$E$17</f>
        <v>경기성남장안초</v>
      </c>
      <c r="W7" s="21" t="str">
        <f>[1]결승기록지!$F$17</f>
        <v>11.94</v>
      </c>
      <c r="X7" s="19" t="str">
        <f>[1]결승기록지!$C$18</f>
        <v>사윤호</v>
      </c>
      <c r="Y7" s="20" t="str">
        <f>[1]결승기록지!$E$18</f>
        <v>인천서곶초</v>
      </c>
      <c r="Z7" s="21" t="str">
        <f>[1]결승기록지!$F$18</f>
        <v>11.97</v>
      </c>
    </row>
    <row r="8" spans="1:26" s="26" customFormat="1" ht="13.5" customHeight="1">
      <c r="A8" s="72"/>
      <c r="B8" s="12" t="s">
        <v>14</v>
      </c>
      <c r="C8" s="22"/>
      <c r="D8" s="23" t="str">
        <f>[1]결승기록지!$G$8</f>
        <v>1.2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6" s="26" customFormat="1" ht="7.5" customHeight="1">
      <c r="A9" s="3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s="9" customFormat="1">
      <c r="A10" s="43"/>
      <c r="B10" s="75" t="s">
        <v>58</v>
      </c>
      <c r="C10" s="75"/>
      <c r="D10" s="10"/>
      <c r="E10" s="1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10"/>
      <c r="U10" s="10"/>
      <c r="V10" s="10"/>
      <c r="W10" s="10"/>
      <c r="X10" s="10"/>
      <c r="Y10" s="10"/>
      <c r="Z10" s="10"/>
    </row>
    <row r="11" spans="1:26" ht="9.75" customHeight="1">
      <c r="A11" s="4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43"/>
      <c r="B12" s="7" t="s">
        <v>8</v>
      </c>
      <c r="C12" s="2"/>
      <c r="D12" s="3" t="s">
        <v>0</v>
      </c>
      <c r="E12" s="4"/>
      <c r="F12" s="2"/>
      <c r="G12" s="3" t="s">
        <v>11</v>
      </c>
      <c r="H12" s="4"/>
      <c r="I12" s="2"/>
      <c r="J12" s="3" t="s">
        <v>1</v>
      </c>
      <c r="K12" s="4"/>
      <c r="L12" s="2"/>
      <c r="M12" s="3" t="s">
        <v>2</v>
      </c>
      <c r="N12" s="4"/>
      <c r="O12" s="2"/>
      <c r="P12" s="3" t="s">
        <v>3</v>
      </c>
      <c r="Q12" s="4"/>
      <c r="R12" s="2"/>
      <c r="S12" s="3" t="s">
        <v>4</v>
      </c>
      <c r="T12" s="4"/>
      <c r="U12" s="2"/>
      <c r="V12" s="3" t="s">
        <v>5</v>
      </c>
      <c r="W12" s="4"/>
      <c r="X12" s="2"/>
      <c r="Y12" s="3" t="s">
        <v>9</v>
      </c>
      <c r="Z12" s="4"/>
    </row>
    <row r="13" spans="1:26" ht="14.5" thickBot="1">
      <c r="A13" s="39"/>
      <c r="B13" s="6" t="s">
        <v>12</v>
      </c>
      <c r="C13" s="5" t="s">
        <v>6</v>
      </c>
      <c r="D13" s="5" t="s">
        <v>10</v>
      </c>
      <c r="E13" s="5" t="s">
        <v>7</v>
      </c>
      <c r="F13" s="5" t="s">
        <v>6</v>
      </c>
      <c r="G13" s="5" t="s">
        <v>10</v>
      </c>
      <c r="H13" s="5" t="s">
        <v>7</v>
      </c>
      <c r="I13" s="5" t="s">
        <v>6</v>
      </c>
      <c r="J13" s="5" t="s">
        <v>10</v>
      </c>
      <c r="K13" s="5" t="s">
        <v>7</v>
      </c>
      <c r="L13" s="5" t="s">
        <v>6</v>
      </c>
      <c r="M13" s="5" t="s">
        <v>10</v>
      </c>
      <c r="N13" s="5" t="s">
        <v>7</v>
      </c>
      <c r="O13" s="5" t="s">
        <v>6</v>
      </c>
      <c r="P13" s="5" t="s">
        <v>10</v>
      </c>
      <c r="Q13" s="5" t="s">
        <v>7</v>
      </c>
      <c r="R13" s="5" t="s">
        <v>6</v>
      </c>
      <c r="S13" s="5" t="s">
        <v>10</v>
      </c>
      <c r="T13" s="5" t="s">
        <v>7</v>
      </c>
      <c r="U13" s="5" t="s">
        <v>6</v>
      </c>
      <c r="V13" s="5" t="s">
        <v>10</v>
      </c>
      <c r="W13" s="5" t="s">
        <v>7</v>
      </c>
      <c r="X13" s="5" t="s">
        <v>6</v>
      </c>
      <c r="Y13" s="5" t="s">
        <v>10</v>
      </c>
      <c r="Z13" s="5" t="s">
        <v>7</v>
      </c>
    </row>
    <row r="14" spans="1:26" s="26" customFormat="1" ht="13.5" customHeight="1" thickTop="1">
      <c r="A14" s="72">
        <v>3</v>
      </c>
      <c r="B14" s="58" t="s">
        <v>57</v>
      </c>
      <c r="C14" s="19" t="str">
        <f>[2]결승기록지!$C$11</f>
        <v>왕서윤</v>
      </c>
      <c r="D14" s="20" t="str">
        <f>[2]결승기록지!$E$11</f>
        <v>서울증산초</v>
      </c>
      <c r="E14" s="21" t="str">
        <f>[2]결승기록지!$F$11</f>
        <v>11.15 CR</v>
      </c>
      <c r="F14" s="19" t="str">
        <f>[2]결승기록지!$C$12</f>
        <v>박승채</v>
      </c>
      <c r="G14" s="20" t="str">
        <f>[2]결승기록지!$E$12</f>
        <v>인천논곡초</v>
      </c>
      <c r="H14" s="21" t="str">
        <f>[2]결승기록지!$F$12</f>
        <v>11.62 CR</v>
      </c>
      <c r="I14" s="19" t="str">
        <f>[2]결승기록지!$C$13</f>
        <v>이세령</v>
      </c>
      <c r="J14" s="20" t="str">
        <f>[2]결승기록지!$E$13</f>
        <v>봉산초</v>
      </c>
      <c r="K14" s="21" t="str">
        <f>[2]결승기록지!$F$13</f>
        <v>11.68 CR</v>
      </c>
      <c r="L14" s="19" t="str">
        <f>[2]결승기록지!$C$14</f>
        <v>서연우</v>
      </c>
      <c r="M14" s="20" t="str">
        <f>[2]결승기록지!$E$14</f>
        <v>서울신북초</v>
      </c>
      <c r="N14" s="21" t="str">
        <f>[2]결승기록지!$F$14</f>
        <v>11.83</v>
      </c>
      <c r="O14" s="19" t="str">
        <f>[2]결승기록지!$C$15</f>
        <v>인선영</v>
      </c>
      <c r="P14" s="20" t="str">
        <f>[2]결승기록지!$E$15</f>
        <v>경남장유초</v>
      </c>
      <c r="Q14" s="21" t="str">
        <f>[2]결승기록지!$F$15</f>
        <v>11.87</v>
      </c>
      <c r="R14" s="19" t="str">
        <f>[2]결승기록지!$C$16</f>
        <v>정서희</v>
      </c>
      <c r="S14" s="20" t="str">
        <f>[2]결승기록지!$E$16</f>
        <v>서울석관초</v>
      </c>
      <c r="T14" s="21" t="str">
        <f>[2]결승기록지!$F$16</f>
        <v>11.87</v>
      </c>
      <c r="U14" s="19" t="str">
        <f>[2]결승기록지!$C$17</f>
        <v>황재이</v>
      </c>
      <c r="V14" s="20" t="str">
        <f>[2]결승기록지!$E$17</f>
        <v>개봉초</v>
      </c>
      <c r="W14" s="21" t="str">
        <f>[2]결승기록지!$F$17</f>
        <v>12.05</v>
      </c>
      <c r="X14" s="19" t="str">
        <f>[2]결승기록지!$C$18</f>
        <v>홍윤아</v>
      </c>
      <c r="Y14" s="20" t="str">
        <f>[2]결승기록지!$E$18</f>
        <v>대전옥계초</v>
      </c>
      <c r="Z14" s="21" t="str">
        <f>[2]결승기록지!$F$18</f>
        <v>12.05</v>
      </c>
    </row>
    <row r="15" spans="1:26" s="26" customFormat="1" ht="13.5" customHeight="1">
      <c r="A15" s="72"/>
      <c r="B15" s="12" t="s">
        <v>14</v>
      </c>
      <c r="C15" s="22"/>
      <c r="D15" s="23">
        <f>[2]결승기록지!$G$8</f>
        <v>1.1000000000000001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4"/>
    </row>
    <row r="16" spans="1:26" s="26" customFormat="1" ht="13.5" customHeight="1">
      <c r="A16" s="3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s="9" customFormat="1" ht="14.25" customHeight="1">
      <c r="A17" s="35"/>
      <c r="B17" s="11" t="s">
        <v>24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>
      <c r="A18" s="35"/>
    </row>
    <row r="19" spans="1:26">
      <c r="A19" s="35"/>
    </row>
  </sheetData>
  <mergeCells count="7">
    <mergeCell ref="A14:A15"/>
    <mergeCell ref="E2:T2"/>
    <mergeCell ref="B3:C3"/>
    <mergeCell ref="F3:S3"/>
    <mergeCell ref="A7:A8"/>
    <mergeCell ref="B10:C10"/>
    <mergeCell ref="F10:S10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"/>
  <sheetViews>
    <sheetView showGridLines="0" view="pageBreakPreview" zoomScaleSheetLayoutView="100" workbookViewId="0">
      <selection activeCell="E1" sqref="E1:T1"/>
    </sheetView>
  </sheetViews>
  <sheetFormatPr defaultRowHeight="14"/>
  <cols>
    <col min="1" max="1" width="2.33203125" style="70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 s="9" customFormat="1" ht="55.5" customHeight="1" thickBot="1">
      <c r="A1" s="43"/>
      <c r="B1" s="10"/>
      <c r="C1" s="10"/>
      <c r="D1" s="10"/>
      <c r="E1" s="73" t="s">
        <v>32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30" t="s">
        <v>21</v>
      </c>
      <c r="V1" s="30"/>
      <c r="W1" s="30"/>
      <c r="X1" s="30"/>
      <c r="Y1" s="30"/>
      <c r="Z1" s="30"/>
    </row>
    <row r="2" spans="1:26" s="9" customFormat="1" ht="14.5" thickTop="1">
      <c r="A2" s="70"/>
      <c r="B2" s="75" t="s">
        <v>48</v>
      </c>
      <c r="C2" s="75"/>
      <c r="D2" s="10"/>
      <c r="E2" s="10"/>
      <c r="F2" s="76" t="s">
        <v>33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0"/>
      <c r="U2" s="10"/>
      <c r="V2" s="10"/>
      <c r="W2" s="10"/>
      <c r="X2" s="10"/>
      <c r="Y2" s="10"/>
      <c r="Z2" s="10"/>
    </row>
    <row r="3" spans="1:26" ht="9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B4" s="7" t="s">
        <v>8</v>
      </c>
      <c r="C4" s="2"/>
      <c r="D4" s="3" t="s">
        <v>0</v>
      </c>
      <c r="E4" s="4"/>
      <c r="F4" s="2"/>
      <c r="G4" s="3" t="s">
        <v>11</v>
      </c>
      <c r="H4" s="4"/>
      <c r="I4" s="2"/>
      <c r="J4" s="3" t="s">
        <v>1</v>
      </c>
      <c r="K4" s="4"/>
      <c r="L4" s="2"/>
      <c r="M4" s="3" t="s">
        <v>2</v>
      </c>
      <c r="N4" s="4"/>
      <c r="O4" s="2"/>
      <c r="P4" s="3" t="s">
        <v>3</v>
      </c>
      <c r="Q4" s="4"/>
      <c r="R4" s="2"/>
      <c r="S4" s="3" t="s">
        <v>4</v>
      </c>
      <c r="T4" s="4"/>
      <c r="U4" s="2"/>
      <c r="V4" s="3" t="s">
        <v>5</v>
      </c>
      <c r="W4" s="4"/>
      <c r="X4" s="2"/>
      <c r="Y4" s="3" t="s">
        <v>9</v>
      </c>
      <c r="Z4" s="4"/>
    </row>
    <row r="5" spans="1:26" ht="14.5" thickBot="1">
      <c r="A5" s="71"/>
      <c r="B5" s="6" t="s">
        <v>12</v>
      </c>
      <c r="C5" s="5" t="s">
        <v>6</v>
      </c>
      <c r="D5" s="5" t="s">
        <v>10</v>
      </c>
      <c r="E5" s="5" t="s">
        <v>7</v>
      </c>
      <c r="F5" s="5" t="s">
        <v>6</v>
      </c>
      <c r="G5" s="5" t="s">
        <v>10</v>
      </c>
      <c r="H5" s="5" t="s">
        <v>7</v>
      </c>
      <c r="I5" s="5" t="s">
        <v>6</v>
      </c>
      <c r="J5" s="5" t="s">
        <v>10</v>
      </c>
      <c r="K5" s="5" t="s">
        <v>7</v>
      </c>
      <c r="L5" s="5" t="s">
        <v>6</v>
      </c>
      <c r="M5" s="5" t="s">
        <v>10</v>
      </c>
      <c r="N5" s="5" t="s">
        <v>7</v>
      </c>
      <c r="O5" s="5" t="s">
        <v>6</v>
      </c>
      <c r="P5" s="5" t="s">
        <v>10</v>
      </c>
      <c r="Q5" s="5" t="s">
        <v>7</v>
      </c>
      <c r="R5" s="5" t="s">
        <v>6</v>
      </c>
      <c r="S5" s="5" t="s">
        <v>10</v>
      </c>
      <c r="T5" s="5" t="s">
        <v>7</v>
      </c>
      <c r="U5" s="5" t="s">
        <v>6</v>
      </c>
      <c r="V5" s="5" t="s">
        <v>10</v>
      </c>
      <c r="W5" s="5" t="s">
        <v>7</v>
      </c>
      <c r="X5" s="5" t="s">
        <v>6</v>
      </c>
      <c r="Y5" s="5" t="s">
        <v>10</v>
      </c>
      <c r="Z5" s="5" t="s">
        <v>7</v>
      </c>
    </row>
    <row r="6" spans="1:26" s="26" customFormat="1" ht="13.5" customHeight="1" thickTop="1">
      <c r="A6" s="72">
        <v>5</v>
      </c>
      <c r="B6" s="13" t="s">
        <v>45</v>
      </c>
      <c r="C6" s="19"/>
      <c r="D6" s="20" t="str">
        <f>[123]결승기록지!$E$11</f>
        <v>삼은초</v>
      </c>
      <c r="E6" s="21" t="s">
        <v>76</v>
      </c>
      <c r="F6" s="19"/>
      <c r="G6" s="20" t="str">
        <f>[123]결승기록지!$E$12</f>
        <v>서울강신초</v>
      </c>
      <c r="H6" s="21" t="s">
        <v>77</v>
      </c>
      <c r="I6" s="19"/>
      <c r="J6" s="20" t="str">
        <f>[123]결승기록지!$E$13</f>
        <v>해남동초</v>
      </c>
      <c r="K6" s="21" t="s">
        <v>78</v>
      </c>
      <c r="L6" s="19"/>
      <c r="M6" s="20" t="str">
        <f>[123]결승기록지!$E$14</f>
        <v>인천서곶초</v>
      </c>
      <c r="N6" s="21" t="s">
        <v>79</v>
      </c>
      <c r="O6" s="19"/>
      <c r="P6" s="20" t="str">
        <f>[123]결승기록지!$E$15</f>
        <v>개봉초</v>
      </c>
      <c r="Q6" s="21" t="s">
        <v>80</v>
      </c>
      <c r="R6" s="19"/>
      <c r="S6" s="20" t="str">
        <f>[123]결승기록지!$E$16</f>
        <v>전북봉서초</v>
      </c>
      <c r="T6" s="21" t="s">
        <v>81</v>
      </c>
      <c r="U6" s="19"/>
      <c r="V6" s="20" t="str">
        <f>[123]결승기록지!$E$17</f>
        <v>충남당진원당초</v>
      </c>
      <c r="W6" s="21" t="s">
        <v>82</v>
      </c>
      <c r="X6" s="19"/>
      <c r="Y6" s="20" t="str">
        <f>[123]결승기록지!$E$18</f>
        <v>광주수문초</v>
      </c>
      <c r="Z6" s="21" t="str">
        <f>[123]결승기록지!$F$18</f>
        <v>59.34</v>
      </c>
    </row>
    <row r="7" spans="1:26" s="26" customFormat="1" ht="13.5" customHeight="1">
      <c r="A7" s="72"/>
      <c r="B7" s="12"/>
      <c r="C7" s="88" t="str">
        <f>[123]결승기록지!$C$11</f>
        <v>황현승 김지후 유호진 정화영</v>
      </c>
      <c r="D7" s="89"/>
      <c r="E7" s="90"/>
      <c r="F7" s="88" t="str">
        <f>[123]결승기록지!$C$12</f>
        <v>이지호 조필상 이예성 백재현</v>
      </c>
      <c r="G7" s="89"/>
      <c r="H7" s="90"/>
      <c r="I7" s="88" t="str">
        <f>[123]결승기록지!$C$13</f>
        <v>양승호 정호담 김율강 김이랑</v>
      </c>
      <c r="J7" s="89"/>
      <c r="K7" s="90"/>
      <c r="L7" s="88" t="str">
        <f>[123]결승기록지!$C$14</f>
        <v>윤시우 현우진 이현수 김성민</v>
      </c>
      <c r="M7" s="89"/>
      <c r="N7" s="90"/>
      <c r="O7" s="88" t="str">
        <f>[123]결승기록지!$C$15</f>
        <v xml:space="preserve">신지후 김민석 조준영 박서준 </v>
      </c>
      <c r="P7" s="89"/>
      <c r="Q7" s="90"/>
      <c r="R7" s="88" t="str">
        <f>[123]결승기록지!$C$16</f>
        <v>이온유 김현우 유동연 고민호</v>
      </c>
      <c r="S7" s="89"/>
      <c r="T7" s="90"/>
      <c r="U7" s="88" t="str">
        <f>[123]결승기록지!$C$17</f>
        <v xml:space="preserve">김규원 김종인 문세영 이정인 </v>
      </c>
      <c r="V7" s="89"/>
      <c r="W7" s="90"/>
      <c r="X7" s="88" t="str">
        <f>[123]결승기록지!$C$18</f>
        <v>박건하 안형빈 최민제 박진원</v>
      </c>
      <c r="Y7" s="89"/>
      <c r="Z7" s="90"/>
    </row>
    <row r="8" spans="1:26" s="26" customFormat="1" ht="4" customHeight="1">
      <c r="A8" s="3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s="9" customFormat="1">
      <c r="A9" s="70"/>
      <c r="B9" s="75" t="s">
        <v>49</v>
      </c>
      <c r="C9" s="75"/>
      <c r="D9" s="10"/>
      <c r="E9" s="10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10"/>
      <c r="U9" s="10"/>
      <c r="V9" s="10"/>
      <c r="W9" s="10"/>
      <c r="X9" s="10"/>
      <c r="Y9" s="10"/>
      <c r="Z9" s="10"/>
    </row>
    <row r="10" spans="1:26" ht="9.7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B11" s="7" t="s">
        <v>8</v>
      </c>
      <c r="C11" s="2"/>
      <c r="D11" s="3" t="s">
        <v>0</v>
      </c>
      <c r="E11" s="4"/>
      <c r="F11" s="2"/>
      <c r="G11" s="3" t="s">
        <v>11</v>
      </c>
      <c r="H11" s="4"/>
      <c r="I11" s="2"/>
      <c r="J11" s="3" t="s">
        <v>1</v>
      </c>
      <c r="K11" s="4"/>
      <c r="L11" s="2"/>
      <c r="M11" s="3" t="s">
        <v>2</v>
      </c>
      <c r="N11" s="4"/>
      <c r="O11" s="2"/>
      <c r="P11" s="3" t="s">
        <v>3</v>
      </c>
      <c r="Q11" s="4"/>
      <c r="R11" s="2"/>
      <c r="S11" s="3" t="s">
        <v>4</v>
      </c>
      <c r="T11" s="4"/>
      <c r="U11" s="2"/>
      <c r="V11" s="3" t="s">
        <v>5</v>
      </c>
      <c r="W11" s="4"/>
      <c r="X11" s="2"/>
      <c r="Y11" s="3" t="s">
        <v>9</v>
      </c>
      <c r="Z11" s="4"/>
    </row>
    <row r="12" spans="1:26" ht="14.5" thickBot="1">
      <c r="A12" s="71"/>
      <c r="B12" s="6" t="s">
        <v>12</v>
      </c>
      <c r="C12" s="5" t="s">
        <v>6</v>
      </c>
      <c r="D12" s="5" t="s">
        <v>10</v>
      </c>
      <c r="E12" s="5" t="s">
        <v>7</v>
      </c>
      <c r="F12" s="5" t="s">
        <v>6</v>
      </c>
      <c r="G12" s="5" t="s">
        <v>10</v>
      </c>
      <c r="H12" s="5" t="s">
        <v>7</v>
      </c>
      <c r="I12" s="5" t="s">
        <v>6</v>
      </c>
      <c r="J12" s="5" t="s">
        <v>10</v>
      </c>
      <c r="K12" s="5" t="s">
        <v>7</v>
      </c>
      <c r="L12" s="5" t="s">
        <v>6</v>
      </c>
      <c r="M12" s="5" t="s">
        <v>10</v>
      </c>
      <c r="N12" s="5" t="s">
        <v>7</v>
      </c>
      <c r="O12" s="5" t="s">
        <v>6</v>
      </c>
      <c r="P12" s="5" t="s">
        <v>10</v>
      </c>
      <c r="Q12" s="5" t="s">
        <v>7</v>
      </c>
      <c r="R12" s="5" t="s">
        <v>6</v>
      </c>
      <c r="S12" s="5" t="s">
        <v>10</v>
      </c>
      <c r="T12" s="5" t="s">
        <v>7</v>
      </c>
      <c r="U12" s="5" t="s">
        <v>6</v>
      </c>
      <c r="V12" s="5" t="s">
        <v>10</v>
      </c>
      <c r="W12" s="5" t="s">
        <v>7</v>
      </c>
      <c r="X12" s="5" t="s">
        <v>6</v>
      </c>
      <c r="Y12" s="5" t="s">
        <v>10</v>
      </c>
      <c r="Z12" s="5" t="s">
        <v>7</v>
      </c>
    </row>
    <row r="13" spans="1:26" s="26" customFormat="1" ht="13.5" customHeight="1" thickTop="1">
      <c r="A13" s="72">
        <v>5</v>
      </c>
      <c r="B13" s="13" t="s">
        <v>45</v>
      </c>
      <c r="C13" s="19"/>
      <c r="D13" s="20" t="str">
        <f>[124]결승기록지!$E$11</f>
        <v>개봉초</v>
      </c>
      <c r="E13" s="66" t="s">
        <v>83</v>
      </c>
      <c r="F13" s="19"/>
      <c r="G13" s="20" t="str">
        <f>[124]결승기록지!$E$12</f>
        <v>서울강신초</v>
      </c>
      <c r="H13" s="21" t="str">
        <f>[124]결승기록지!$F$12</f>
        <v>56.68</v>
      </c>
      <c r="I13" s="19"/>
      <c r="J13" s="20" t="str">
        <f>[124]결승기록지!$E$13</f>
        <v>전북삼례중앙초</v>
      </c>
      <c r="K13" s="21" t="str">
        <f>[124]결승기록지!$F$13</f>
        <v>56.85</v>
      </c>
      <c r="L13" s="19"/>
      <c r="M13" s="20" t="str">
        <f>[124]결승기록지!$E$14</f>
        <v>경기현일초</v>
      </c>
      <c r="N13" s="21" t="str">
        <f>[124]결승기록지!$F$14</f>
        <v>57.39</v>
      </c>
      <c r="O13" s="19"/>
      <c r="P13" s="20" t="str">
        <f>[124]결승기록지!$E$15</f>
        <v>충남서천초</v>
      </c>
      <c r="Q13" s="21" t="str">
        <f>[124]결승기록지!$F$15</f>
        <v>57.70</v>
      </c>
      <c r="R13" s="19"/>
      <c r="S13" s="20" t="str">
        <f>[124]결승기록지!$E$16</f>
        <v>전남목포서부초</v>
      </c>
      <c r="T13" s="21" t="str">
        <f>[124]결승기록지!$F$16</f>
        <v>58.38</v>
      </c>
      <c r="U13" s="19"/>
      <c r="V13" s="20" t="str">
        <f>[124]결승기록지!$E$17</f>
        <v>서울영원초</v>
      </c>
      <c r="W13" s="21" t="str">
        <f>[124]결승기록지!$F$17</f>
        <v>1:00.81</v>
      </c>
      <c r="X13" s="19"/>
      <c r="Y13" s="20"/>
      <c r="Z13" s="21"/>
    </row>
    <row r="14" spans="1:26" s="26" customFormat="1" ht="13.5" customHeight="1">
      <c r="A14" s="72"/>
      <c r="B14" s="12"/>
      <c r="C14" s="88" t="str">
        <f>[124]결승기록지!$C$11</f>
        <v>황재이 송혜주 성채은 이지원</v>
      </c>
      <c r="D14" s="89"/>
      <c r="E14" s="90"/>
      <c r="F14" s="88" t="str">
        <f>[124]결승기록지!$C$12</f>
        <v xml:space="preserve">이아람 이혜림 정예원 배서연 </v>
      </c>
      <c r="G14" s="89"/>
      <c r="H14" s="90"/>
      <c r="I14" s="88" t="str">
        <f>[124]결승기록지!$C$13</f>
        <v>장민선 김나연 이하나 백서희</v>
      </c>
      <c r="J14" s="89"/>
      <c r="K14" s="90"/>
      <c r="L14" s="88" t="str">
        <f>[124]결승기록지!$C$14</f>
        <v xml:space="preserve">류이안 김정연 이시율 류아인 </v>
      </c>
      <c r="M14" s="89"/>
      <c r="N14" s="90"/>
      <c r="O14" s="88" t="str">
        <f>[124]결승기록지!$C$15</f>
        <v>김나연 최지윤 안아인 임효린</v>
      </c>
      <c r="P14" s="89"/>
      <c r="Q14" s="90"/>
      <c r="R14" s="88" t="str">
        <f>[124]결승기록지!$C$16</f>
        <v xml:space="preserve">전양지 전지영 조가은 김태빈 </v>
      </c>
      <c r="S14" s="89"/>
      <c r="T14" s="90"/>
      <c r="U14" s="88" t="str">
        <f>[124]결승기록지!$C$17</f>
        <v>곽민지 김윤서 이소율 이수아</v>
      </c>
      <c r="V14" s="89"/>
      <c r="W14" s="90"/>
      <c r="X14" s="88"/>
      <c r="Y14" s="89"/>
      <c r="Z14" s="90"/>
    </row>
    <row r="15" spans="1:26" s="26" customFormat="1" ht="4" customHeight="1">
      <c r="A15" s="3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s="9" customFormat="1">
      <c r="A16" s="70"/>
      <c r="B16" s="75" t="s">
        <v>44</v>
      </c>
      <c r="C16" s="75"/>
      <c r="D16" s="10"/>
      <c r="E16" s="10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10"/>
      <c r="U16" s="10"/>
      <c r="V16" s="10"/>
      <c r="W16" s="10"/>
      <c r="X16" s="10"/>
      <c r="Y16" s="10"/>
      <c r="Z16" s="10"/>
    </row>
    <row r="17" spans="1:26" ht="9.75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B18" s="7" t="s">
        <v>8</v>
      </c>
      <c r="C18" s="2"/>
      <c r="D18" s="3" t="s">
        <v>0</v>
      </c>
      <c r="E18" s="4"/>
      <c r="F18" s="2"/>
      <c r="G18" s="3" t="s">
        <v>11</v>
      </c>
      <c r="H18" s="4"/>
      <c r="I18" s="2"/>
      <c r="J18" s="3" t="s">
        <v>1</v>
      </c>
      <c r="K18" s="4"/>
      <c r="L18" s="2"/>
      <c r="M18" s="3" t="s">
        <v>2</v>
      </c>
      <c r="N18" s="4"/>
      <c r="O18" s="2"/>
      <c r="P18" s="3" t="s">
        <v>3</v>
      </c>
      <c r="Q18" s="4"/>
      <c r="R18" s="2"/>
      <c r="S18" s="3" t="s">
        <v>4</v>
      </c>
      <c r="T18" s="4"/>
      <c r="U18" s="2"/>
      <c r="V18" s="3" t="s">
        <v>5</v>
      </c>
      <c r="W18" s="4"/>
      <c r="X18" s="2"/>
      <c r="Y18" s="3" t="s">
        <v>9</v>
      </c>
      <c r="Z18" s="4"/>
    </row>
    <row r="19" spans="1:26" ht="14.5" thickBot="1">
      <c r="A19" s="71"/>
      <c r="B19" s="6" t="s">
        <v>12</v>
      </c>
      <c r="C19" s="5" t="s">
        <v>6</v>
      </c>
      <c r="D19" s="5" t="s">
        <v>10</v>
      </c>
      <c r="E19" s="5" t="s">
        <v>7</v>
      </c>
      <c r="F19" s="5" t="s">
        <v>6</v>
      </c>
      <c r="G19" s="5" t="s">
        <v>10</v>
      </c>
      <c r="H19" s="5" t="s">
        <v>7</v>
      </c>
      <c r="I19" s="5" t="s">
        <v>6</v>
      </c>
      <c r="J19" s="5" t="s">
        <v>10</v>
      </c>
      <c r="K19" s="5" t="s">
        <v>7</v>
      </c>
      <c r="L19" s="5" t="s">
        <v>6</v>
      </c>
      <c r="M19" s="5" t="s">
        <v>10</v>
      </c>
      <c r="N19" s="5" t="s">
        <v>7</v>
      </c>
      <c r="O19" s="5" t="s">
        <v>6</v>
      </c>
      <c r="P19" s="5" t="s">
        <v>10</v>
      </c>
      <c r="Q19" s="5" t="s">
        <v>7</v>
      </c>
      <c r="R19" s="5" t="s">
        <v>6</v>
      </c>
      <c r="S19" s="5" t="s">
        <v>10</v>
      </c>
      <c r="T19" s="5" t="s">
        <v>7</v>
      </c>
      <c r="U19" s="5" t="s">
        <v>6</v>
      </c>
      <c r="V19" s="5" t="s">
        <v>10</v>
      </c>
      <c r="W19" s="5" t="s">
        <v>7</v>
      </c>
      <c r="X19" s="5" t="s">
        <v>6</v>
      </c>
      <c r="Y19" s="5" t="s">
        <v>10</v>
      </c>
      <c r="Z19" s="5" t="s">
        <v>7</v>
      </c>
    </row>
    <row r="20" spans="1:26" s="26" customFormat="1" ht="13.5" customHeight="1" thickTop="1">
      <c r="A20" s="71">
        <v>2</v>
      </c>
      <c r="B20" s="13" t="s">
        <v>50</v>
      </c>
      <c r="C20" s="19" t="str">
        <f>'[62]5종경기'!$C$11</f>
        <v>박규택</v>
      </c>
      <c r="D20" s="20" t="str">
        <f>'[62]5종경기'!$E$11</f>
        <v>거제중앙중</v>
      </c>
      <c r="E20" s="21" t="s">
        <v>84</v>
      </c>
      <c r="F20" s="19" t="str">
        <f>'[62]5종경기'!$C$12</f>
        <v>류동원</v>
      </c>
      <c r="G20" s="20" t="str">
        <f>'[62]5종경기'!$E$12</f>
        <v>울산스포츠과학중</v>
      </c>
      <c r="H20" s="21" t="str">
        <f>'[62]5종경기'!$F$12</f>
        <v>2.987점</v>
      </c>
      <c r="I20" s="19" t="str">
        <f>'[62]5종경기'!$C$13</f>
        <v>김승훈</v>
      </c>
      <c r="J20" s="20" t="str">
        <f>'[62]5종경기'!$E$13</f>
        <v>삼성중</v>
      </c>
      <c r="K20" s="21" t="s">
        <v>85</v>
      </c>
      <c r="L20" s="19" t="str">
        <f>'[62]5종경기'!$C$14</f>
        <v>차성민</v>
      </c>
      <c r="M20" s="20" t="str">
        <f>'[62]5종경기'!$E$14</f>
        <v>저동중</v>
      </c>
      <c r="N20" s="21" t="str">
        <f>'[62]5종경기'!$F$14</f>
        <v>2.782점</v>
      </c>
      <c r="O20" s="19" t="str">
        <f>'[62]5종경기'!$C$15</f>
        <v>조찬호</v>
      </c>
      <c r="P20" s="20" t="str">
        <f>'[62]5종경기'!$E$15</f>
        <v>울산중</v>
      </c>
      <c r="Q20" s="21" t="str">
        <f>'[62]5종경기'!$F$15</f>
        <v>2.184점</v>
      </c>
      <c r="R20" s="19"/>
      <c r="S20" s="20"/>
      <c r="T20" s="21"/>
      <c r="U20" s="19"/>
      <c r="V20" s="20"/>
      <c r="W20" s="21"/>
      <c r="X20" s="19"/>
      <c r="Y20" s="20"/>
      <c r="Z20" s="21"/>
    </row>
    <row r="21" spans="1:26" s="26" customFormat="1" ht="6.75" customHeight="1">
      <c r="A21" s="71"/>
      <c r="B21" s="13"/>
      <c r="C21" s="67" t="s">
        <v>55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9"/>
    </row>
    <row r="22" spans="1:26" s="26" customFormat="1" ht="13.5" customHeight="1">
      <c r="A22" s="72">
        <v>4</v>
      </c>
      <c r="B22" s="13" t="s">
        <v>45</v>
      </c>
      <c r="C22" s="19"/>
      <c r="D22" s="20" t="str">
        <f>[125]결승기록지!$E$11</f>
        <v>월배중</v>
      </c>
      <c r="E22" s="21" t="str">
        <f>[125]결승기록지!$F$11</f>
        <v>44.03 CR</v>
      </c>
      <c r="F22" s="19"/>
      <c r="G22" s="20" t="str">
        <f>[125]결승기록지!$E$12</f>
        <v>비아중</v>
      </c>
      <c r="H22" s="21" t="str">
        <f>[125]결승기록지!$F$12</f>
        <v>45.13</v>
      </c>
      <c r="I22" s="19"/>
      <c r="J22" s="20" t="str">
        <f>[125]결승기록지!$E$13</f>
        <v>논산중</v>
      </c>
      <c r="K22" s="21" t="str">
        <f>[125]결승기록지!$F$13</f>
        <v>45.78</v>
      </c>
      <c r="L22" s="19"/>
      <c r="M22" s="20" t="str">
        <f>[125]결승기록지!$E$14</f>
        <v>부원중</v>
      </c>
      <c r="N22" s="21" t="str">
        <f>[125]결승기록지!$F$14</f>
        <v>46.08</v>
      </c>
      <c r="O22" s="19"/>
      <c r="P22" s="20" t="str">
        <f>[125]결승기록지!$E$15</f>
        <v>서곶중</v>
      </c>
      <c r="Q22" s="21" t="str">
        <f>[125]결승기록지!$F$15</f>
        <v>46.27</v>
      </c>
      <c r="R22" s="19"/>
      <c r="S22" s="20" t="str">
        <f>[125]결승기록지!$E$16</f>
        <v>용인중</v>
      </c>
      <c r="T22" s="21" t="str">
        <f>[125]결승기록지!$F$16</f>
        <v>47.87</v>
      </c>
      <c r="U22" s="19"/>
      <c r="V22" s="20"/>
      <c r="W22" s="21"/>
      <c r="X22" s="19"/>
      <c r="Y22" s="20"/>
      <c r="Z22" s="21"/>
    </row>
    <row r="23" spans="1:26" s="26" customFormat="1" ht="13.5" customHeight="1">
      <c r="A23" s="72"/>
      <c r="B23" s="12"/>
      <c r="C23" s="88" t="str">
        <f>[125]결승기록지!$C$11</f>
        <v>유재찬 김동진 곽의찬 이유준</v>
      </c>
      <c r="D23" s="89"/>
      <c r="E23" s="90"/>
      <c r="F23" s="88" t="str">
        <f>[125]결승기록지!$C$12</f>
        <v>정제영 장근오 양교원 주민성</v>
      </c>
      <c r="G23" s="89"/>
      <c r="H23" s="90"/>
      <c r="I23" s="88" t="str">
        <f>[125]결승기록지!$C$13</f>
        <v>최정인 김영한 이시안 김광섭</v>
      </c>
      <c r="J23" s="89"/>
      <c r="K23" s="90"/>
      <c r="L23" s="88" t="str">
        <f>[125]결승기록지!$C$14</f>
        <v>김태성 이예찬 오준석 최성원</v>
      </c>
      <c r="M23" s="89"/>
      <c r="N23" s="90"/>
      <c r="O23" s="88" t="str">
        <f>[125]결승기록지!$C$15</f>
        <v>김민규 김수하 김성진 신광근</v>
      </c>
      <c r="P23" s="89"/>
      <c r="Q23" s="90"/>
      <c r="R23" s="88" t="str">
        <f>[125]결승기록지!$C$16</f>
        <v>김지훈 김도환 박찬영 이한준</v>
      </c>
      <c r="S23" s="89"/>
      <c r="T23" s="90"/>
      <c r="U23" s="88"/>
      <c r="V23" s="89"/>
      <c r="W23" s="90"/>
      <c r="X23" s="88"/>
      <c r="Y23" s="89"/>
      <c r="Z23" s="90"/>
    </row>
    <row r="24" spans="1:26" s="26" customFormat="1" ht="13.5" customHeight="1">
      <c r="A24" s="72">
        <v>5</v>
      </c>
      <c r="B24" s="13" t="s">
        <v>46</v>
      </c>
      <c r="C24" s="19"/>
      <c r="D24" s="20" t="str">
        <f>[126]결승기록지!$E$11</f>
        <v>부원중</v>
      </c>
      <c r="E24" s="21" t="str">
        <f>[126]결승기록지!$F$11</f>
        <v>3:32.27 CR</v>
      </c>
      <c r="F24" s="19"/>
      <c r="G24" s="20" t="str">
        <f>[126]결승기록지!$E$12</f>
        <v>경기체육중</v>
      </c>
      <c r="H24" s="21" t="str">
        <f>[126]결승기록지!$F$12</f>
        <v>3:36.98</v>
      </c>
      <c r="I24" s="19"/>
      <c r="J24" s="20" t="str">
        <f>[126]결승기록지!$E$13</f>
        <v>인천남중</v>
      </c>
      <c r="K24" s="21" t="str">
        <f>[126]결승기록지!$F$13</f>
        <v>3:38.78</v>
      </c>
      <c r="L24" s="19"/>
      <c r="M24" s="20" t="str">
        <f>[126]결승기록지!$E$14</f>
        <v>광주체육중</v>
      </c>
      <c r="N24" s="21" t="str">
        <f>[126]결승기록지!$F$14</f>
        <v>3:39.17</v>
      </c>
      <c r="O24" s="19"/>
      <c r="P24" s="20" t="str">
        <f>[126]결승기록지!$E$15</f>
        <v>월배중</v>
      </c>
      <c r="Q24" s="21" t="str">
        <f>[126]결승기록지!$F$15</f>
        <v>3:42.87</v>
      </c>
      <c r="R24" s="19"/>
      <c r="S24" s="20" t="str">
        <f>[126]결승기록지!$E$16</f>
        <v>서곶중</v>
      </c>
      <c r="T24" s="21" t="str">
        <f>[126]결승기록지!$F$16</f>
        <v>3:43.46</v>
      </c>
      <c r="U24" s="19"/>
      <c r="V24" s="20"/>
      <c r="W24" s="21"/>
      <c r="X24" s="19"/>
      <c r="Y24" s="20"/>
      <c r="Z24" s="21"/>
    </row>
    <row r="25" spans="1:26" s="26" customFormat="1" ht="13.5" customHeight="1">
      <c r="A25" s="72"/>
      <c r="B25" s="12"/>
      <c r="C25" s="88" t="str">
        <f>[126]결승기록지!$C$11</f>
        <v>김태성 임재우 오준석 이예찬</v>
      </c>
      <c r="D25" s="89"/>
      <c r="E25" s="90"/>
      <c r="F25" s="88" t="str">
        <f>[126]결승기록지!$C$12</f>
        <v>이민준 정광민 김권율 홍준석</v>
      </c>
      <c r="G25" s="89"/>
      <c r="H25" s="90"/>
      <c r="I25" s="88" t="str">
        <f>[126]결승기록지!$C$13</f>
        <v>정예준 오예준 김한서 김단우</v>
      </c>
      <c r="J25" s="89"/>
      <c r="K25" s="90"/>
      <c r="L25" s="88" t="str">
        <f>[126]결승기록지!$C$14</f>
        <v>양현욱 기은결 백의연 박태언</v>
      </c>
      <c r="M25" s="89"/>
      <c r="N25" s="90"/>
      <c r="O25" s="88" t="str">
        <f>[126]결승기록지!$C$15</f>
        <v>이윤준 한승율 황재형 정우찬</v>
      </c>
      <c r="P25" s="89"/>
      <c r="Q25" s="90"/>
      <c r="R25" s="88" t="str">
        <f>[126]결승기록지!$C$16</f>
        <v>김민규 신광근 김수하 김성진</v>
      </c>
      <c r="S25" s="89"/>
      <c r="T25" s="90"/>
      <c r="U25" s="88"/>
      <c r="V25" s="89"/>
      <c r="W25" s="90"/>
      <c r="X25" s="88"/>
      <c r="Y25" s="89"/>
      <c r="Z25" s="90"/>
    </row>
    <row r="26" spans="1:26" s="26" customFormat="1" ht="4" customHeight="1">
      <c r="A26" s="3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s="9" customFormat="1">
      <c r="A27" s="43"/>
      <c r="B27" s="75" t="s">
        <v>47</v>
      </c>
      <c r="C27" s="75"/>
      <c r="D27" s="10"/>
      <c r="E27" s="10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10"/>
      <c r="U27" s="10"/>
      <c r="V27" s="10"/>
      <c r="W27" s="10"/>
      <c r="X27" s="10"/>
      <c r="Y27" s="10"/>
      <c r="Z27" s="10"/>
    </row>
    <row r="28" spans="1:26" ht="9.75" customHeight="1">
      <c r="A28" s="4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B29" s="7" t="s">
        <v>8</v>
      </c>
      <c r="C29" s="2"/>
      <c r="D29" s="3" t="s">
        <v>0</v>
      </c>
      <c r="E29" s="4"/>
      <c r="F29" s="2"/>
      <c r="G29" s="3" t="s">
        <v>11</v>
      </c>
      <c r="H29" s="4"/>
      <c r="I29" s="2"/>
      <c r="J29" s="3" t="s">
        <v>1</v>
      </c>
      <c r="K29" s="4"/>
      <c r="L29" s="2"/>
      <c r="M29" s="3" t="s">
        <v>2</v>
      </c>
      <c r="N29" s="4"/>
      <c r="O29" s="2"/>
      <c r="P29" s="3" t="s">
        <v>3</v>
      </c>
      <c r="Q29" s="4"/>
      <c r="R29" s="2"/>
      <c r="S29" s="3" t="s">
        <v>4</v>
      </c>
      <c r="T29" s="4"/>
      <c r="U29" s="2"/>
      <c r="V29" s="3" t="s">
        <v>5</v>
      </c>
      <c r="W29" s="4"/>
      <c r="X29" s="2"/>
      <c r="Y29" s="3" t="s">
        <v>9</v>
      </c>
      <c r="Z29" s="4"/>
    </row>
    <row r="30" spans="1:26" ht="14.5" thickBot="1">
      <c r="A30" s="71"/>
      <c r="B30" s="6" t="s">
        <v>12</v>
      </c>
      <c r="C30" s="5" t="s">
        <v>6</v>
      </c>
      <c r="D30" s="5" t="s">
        <v>10</v>
      </c>
      <c r="E30" s="5" t="s">
        <v>7</v>
      </c>
      <c r="F30" s="5" t="s">
        <v>6</v>
      </c>
      <c r="G30" s="5" t="s">
        <v>10</v>
      </c>
      <c r="H30" s="5" t="s">
        <v>7</v>
      </c>
      <c r="I30" s="5" t="s">
        <v>6</v>
      </c>
      <c r="J30" s="5" t="s">
        <v>10</v>
      </c>
      <c r="K30" s="5" t="s">
        <v>7</v>
      </c>
      <c r="L30" s="5" t="s">
        <v>6</v>
      </c>
      <c r="M30" s="5" t="s">
        <v>10</v>
      </c>
      <c r="N30" s="5" t="s">
        <v>7</v>
      </c>
      <c r="O30" s="5" t="s">
        <v>6</v>
      </c>
      <c r="P30" s="5" t="s">
        <v>10</v>
      </c>
      <c r="Q30" s="5" t="s">
        <v>7</v>
      </c>
      <c r="R30" s="5" t="s">
        <v>6</v>
      </c>
      <c r="S30" s="5" t="s">
        <v>10</v>
      </c>
      <c r="T30" s="5" t="s">
        <v>7</v>
      </c>
      <c r="U30" s="5" t="s">
        <v>6</v>
      </c>
      <c r="V30" s="5" t="s">
        <v>10</v>
      </c>
      <c r="W30" s="5" t="s">
        <v>7</v>
      </c>
      <c r="X30" s="5" t="s">
        <v>6</v>
      </c>
      <c r="Y30" s="5" t="s">
        <v>10</v>
      </c>
      <c r="Z30" s="5" t="s">
        <v>7</v>
      </c>
    </row>
    <row r="31" spans="1:26" s="26" customFormat="1" ht="13.5" customHeight="1" thickTop="1">
      <c r="A31" s="71">
        <v>2</v>
      </c>
      <c r="B31" s="13" t="s">
        <v>50</v>
      </c>
      <c r="C31" s="19" t="str">
        <f>'[70]5종경기'!$C$11</f>
        <v>장난희</v>
      </c>
      <c r="D31" s="20" t="str">
        <f>'[70]5종경기'!$E$11</f>
        <v>세종중</v>
      </c>
      <c r="E31" s="21" t="str">
        <f>'[70]5종경기'!$F$11</f>
        <v>2.882점</v>
      </c>
      <c r="F31" s="19" t="str">
        <f>'[70]5종경기'!$C$12</f>
        <v>남경애</v>
      </c>
      <c r="G31" s="20" t="str">
        <f>'[70]5종경기'!$E$12</f>
        <v>다인중</v>
      </c>
      <c r="H31" s="21" t="str">
        <f>'[70]5종경기'!$F$12</f>
        <v>2.812점</v>
      </c>
      <c r="I31" s="19" t="str">
        <f>'[70]5종경기'!$C$13</f>
        <v>노은서</v>
      </c>
      <c r="J31" s="20" t="str">
        <f>'[70]5종경기'!$E$13</f>
        <v>탐라중</v>
      </c>
      <c r="K31" s="21" t="str">
        <f>'[70]5종경기'!$F$13</f>
        <v>2.555점</v>
      </c>
      <c r="L31" s="19" t="str">
        <f>'[70]5종경기'!$C$14</f>
        <v>정지인</v>
      </c>
      <c r="M31" s="20" t="str">
        <f>'[70]5종경기'!$E$14</f>
        <v>부천여자중</v>
      </c>
      <c r="N31" s="21" t="str">
        <f>'[70]5종경기'!$F$14</f>
        <v>2.413점</v>
      </c>
      <c r="O31" s="19" t="str">
        <f>'[70]5종경기'!$C$15</f>
        <v>반서연</v>
      </c>
      <c r="P31" s="20" t="str">
        <f>'[70]5종경기'!$E$15</f>
        <v>계룡중</v>
      </c>
      <c r="Q31" s="21" t="str">
        <f>'[70]5종경기'!$F$15</f>
        <v>2.369점</v>
      </c>
      <c r="R31" s="19" t="str">
        <f>'[70]5종경기'!$C$16</f>
        <v>최나영</v>
      </c>
      <c r="S31" s="20" t="str">
        <f>'[70]5종경기'!$E$16</f>
        <v>부천여자중</v>
      </c>
      <c r="T31" s="21" t="str">
        <f>'[70]5종경기'!$F$16</f>
        <v>2.260점</v>
      </c>
      <c r="U31" s="19" t="str">
        <f>'[70]5종경기'!$C$17</f>
        <v>박주은</v>
      </c>
      <c r="V31" s="20" t="str">
        <f>'[70]5종경기'!$E$17</f>
        <v>대전송촌중</v>
      </c>
      <c r="W31" s="21" t="str">
        <f>'[70]5종경기'!$F$17</f>
        <v>2.210점</v>
      </c>
      <c r="X31" s="19"/>
      <c r="Y31" s="20"/>
      <c r="Z31" s="21"/>
    </row>
    <row r="32" spans="1:26" s="26" customFormat="1" ht="13.5" customHeight="1">
      <c r="A32" s="72">
        <v>4</v>
      </c>
      <c r="B32" s="13" t="s">
        <v>45</v>
      </c>
      <c r="C32" s="19"/>
      <c r="D32" s="20" t="str">
        <f>[127]결승기록지!$E$11</f>
        <v>월촌중</v>
      </c>
      <c r="E32" s="21" t="str">
        <f>[127]결승기록지!$F$11</f>
        <v>51.49</v>
      </c>
      <c r="F32" s="19"/>
      <c r="G32" s="20" t="str">
        <f>[127]결승기록지!$E$12</f>
        <v>백현중</v>
      </c>
      <c r="H32" s="21" t="str">
        <f>[127]결승기록지!$F$12</f>
        <v>53.17</v>
      </c>
      <c r="I32" s="19"/>
      <c r="J32" s="20" t="str">
        <f>[127]결승기록지!$E$13</f>
        <v>단원중</v>
      </c>
      <c r="K32" s="21" t="str">
        <f>[127]결승기록지!$F$13</f>
        <v>53.36</v>
      </c>
      <c r="L32" s="19"/>
      <c r="M32" s="20" t="str">
        <f>[127]결승기록지!$E$14</f>
        <v>용인중</v>
      </c>
      <c r="N32" s="21" t="str">
        <f>[127]결승기록지!$F$14</f>
        <v>53.53</v>
      </c>
      <c r="O32" s="19"/>
      <c r="P32" s="20" t="str">
        <f>[127]결승기록지!$E$15</f>
        <v>신천중</v>
      </c>
      <c r="Q32" s="21" t="str">
        <f>[127]결승기록지!$F$15</f>
        <v>54.54</v>
      </c>
      <c r="R32" s="19"/>
      <c r="S32" s="20" t="str">
        <f>[127]결승기록지!$E$16</f>
        <v>사내중</v>
      </c>
      <c r="T32" s="21" t="str">
        <f>[127]결승기록지!$F$16</f>
        <v>55.07</v>
      </c>
      <c r="U32" s="19"/>
      <c r="V32" s="20" t="str">
        <f>[127]결승기록지!$E$17</f>
        <v>광주체육중</v>
      </c>
      <c r="W32" s="21" t="str">
        <f>[127]결승기록지!$F$17</f>
        <v>55.34</v>
      </c>
      <c r="X32" s="19"/>
      <c r="Y32" s="20"/>
      <c r="Z32" s="21"/>
    </row>
    <row r="33" spans="1:26" s="26" customFormat="1" ht="13.5" customHeight="1">
      <c r="A33" s="72"/>
      <c r="B33" s="12"/>
      <c r="C33" s="88" t="str">
        <f>[127]결승기록지!$C$11</f>
        <v>김유진 이채원 김민지 오주아</v>
      </c>
      <c r="D33" s="89"/>
      <c r="E33" s="90"/>
      <c r="F33" s="88" t="str">
        <f>[127]결승기록지!$C$12</f>
        <v>방시우 김민경 김규연 노연우</v>
      </c>
      <c r="G33" s="89"/>
      <c r="H33" s="90"/>
      <c r="I33" s="88" t="str">
        <f>[127]결승기록지!$C$13</f>
        <v>김도영 김다영 장수빈 김다윤</v>
      </c>
      <c r="J33" s="89"/>
      <c r="K33" s="90"/>
      <c r="L33" s="88" t="str">
        <f>[127]결승기록지!$C$14</f>
        <v>이민정 박은서 이영현 이   슬</v>
      </c>
      <c r="M33" s="89"/>
      <c r="N33" s="90"/>
      <c r="O33" s="88" t="str">
        <f>[127]결승기록지!$C$15</f>
        <v>임지우 이수빈 이민정 정수민</v>
      </c>
      <c r="P33" s="89"/>
      <c r="Q33" s="90"/>
      <c r="R33" s="88" t="str">
        <f>[127]결승기록지!$C$16</f>
        <v>서유나 김유빈 박가은 송미화</v>
      </c>
      <c r="S33" s="89"/>
      <c r="T33" s="90"/>
      <c r="U33" s="88" t="str">
        <f>[127]결승기록지!$C$17</f>
        <v>김채원 서여주 이소은 이하음</v>
      </c>
      <c r="V33" s="89"/>
      <c r="W33" s="90"/>
      <c r="X33" s="88"/>
      <c r="Y33" s="89"/>
      <c r="Z33" s="90"/>
    </row>
    <row r="34" spans="1:26" s="26" customFormat="1" ht="13.5" customHeight="1">
      <c r="A34" s="72">
        <v>5</v>
      </c>
      <c r="B34" s="13" t="s">
        <v>46</v>
      </c>
      <c r="C34" s="19"/>
      <c r="D34" s="20" t="str">
        <f>[128]결승기록지!$E$11</f>
        <v>월촌중</v>
      </c>
      <c r="E34" s="21" t="str">
        <f>[128]결승기록지!$F$11</f>
        <v>4:07.53 CR</v>
      </c>
      <c r="F34" s="19"/>
      <c r="G34" s="20" t="str">
        <f>[128]결승기록지!$E$12</f>
        <v>광주체육중</v>
      </c>
      <c r="H34" s="21" t="str">
        <f>[128]결승기록지!$F$12</f>
        <v>4:20.35</v>
      </c>
      <c r="I34" s="19"/>
      <c r="J34" s="20" t="str">
        <f>[128]결승기록지!$E$13</f>
        <v>부천여자중</v>
      </c>
      <c r="K34" s="21" t="str">
        <f>[128]결승기록지!$F$13</f>
        <v>4:20.81</v>
      </c>
      <c r="L34" s="19"/>
      <c r="M34" s="20" t="str">
        <f>[128]결승기록지!$E$14</f>
        <v>용인중</v>
      </c>
      <c r="N34" s="21" t="str">
        <f>[128]결승기록지!$F$14</f>
        <v>4:26.26</v>
      </c>
      <c r="O34" s="19"/>
      <c r="P34" s="20" t="str">
        <f>[128]결승기록지!$E$15</f>
        <v>신천중</v>
      </c>
      <c r="Q34" s="21" t="str">
        <f>[128]결승기록지!$F$15</f>
        <v>4:29.09</v>
      </c>
      <c r="R34" s="19"/>
      <c r="S34" s="20" t="str">
        <f>[128]결승기록지!$E$16</f>
        <v>백현중</v>
      </c>
      <c r="T34" s="21" t="str">
        <f>[128]결승기록지!$F$16</f>
        <v>4:38.30</v>
      </c>
      <c r="U34" s="19"/>
      <c r="V34" s="20"/>
      <c r="W34" s="21"/>
      <c r="X34" s="19"/>
      <c r="Y34" s="20"/>
      <c r="Z34" s="21"/>
    </row>
    <row r="35" spans="1:26" s="26" customFormat="1" ht="13.5" customHeight="1">
      <c r="A35" s="72"/>
      <c r="B35" s="12"/>
      <c r="C35" s="88" t="str">
        <f>[128]결승기록지!$C$11</f>
        <v>김민지 오주아 김유진 이채원</v>
      </c>
      <c r="D35" s="89"/>
      <c r="E35" s="90"/>
      <c r="F35" s="88" t="str">
        <f>[128]결승기록지!$C$12</f>
        <v>서여주 이소은 이하음 김희원</v>
      </c>
      <c r="G35" s="89"/>
      <c r="H35" s="90"/>
      <c r="I35" s="88" t="str">
        <f>[128]결승기록지!$C$13</f>
        <v>이서진 심재은 최나영 조예서</v>
      </c>
      <c r="J35" s="89"/>
      <c r="K35" s="90"/>
      <c r="L35" s="88" t="str">
        <f>[128]결승기록지!$C$14</f>
        <v>이영현 이민정 이  슬 박은서</v>
      </c>
      <c r="M35" s="89"/>
      <c r="N35" s="90"/>
      <c r="O35" s="88" t="str">
        <f>[128]결승기록지!$C$15</f>
        <v>임지우 이수빈 정수민 이민정</v>
      </c>
      <c r="P35" s="89"/>
      <c r="Q35" s="90"/>
      <c r="R35" s="88" t="str">
        <f>[128]결승기록지!$C$16</f>
        <v>방시우 김규연 노연우 김민경</v>
      </c>
      <c r="S35" s="89"/>
      <c r="T35" s="90"/>
      <c r="U35" s="88"/>
      <c r="V35" s="89"/>
      <c r="W35" s="90"/>
      <c r="X35" s="88"/>
      <c r="Y35" s="89"/>
      <c r="Z35" s="90"/>
    </row>
    <row r="36" spans="1:26" s="26" customFormat="1" ht="4" customHeight="1">
      <c r="A36" s="3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s="9" customFormat="1">
      <c r="A37" s="70"/>
      <c r="B37" s="75" t="s">
        <v>51</v>
      </c>
      <c r="C37" s="75"/>
      <c r="D37" s="10"/>
      <c r="E37" s="10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10"/>
      <c r="U37" s="10"/>
      <c r="V37" s="10"/>
      <c r="W37" s="10"/>
      <c r="X37" s="10"/>
      <c r="Y37" s="10"/>
      <c r="Z37" s="10"/>
    </row>
    <row r="38" spans="1:26" ht="7.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B39" s="7" t="s">
        <v>8</v>
      </c>
      <c r="C39" s="2"/>
      <c r="D39" s="3" t="s">
        <v>0</v>
      </c>
      <c r="E39" s="4"/>
      <c r="F39" s="2"/>
      <c r="G39" s="3" t="s">
        <v>11</v>
      </c>
      <c r="H39" s="4"/>
      <c r="I39" s="2"/>
      <c r="J39" s="3" t="s">
        <v>1</v>
      </c>
      <c r="K39" s="4"/>
      <c r="L39" s="2"/>
      <c r="M39" s="3" t="s">
        <v>2</v>
      </c>
      <c r="N39" s="4"/>
      <c r="O39" s="2"/>
      <c r="P39" s="3" t="s">
        <v>3</v>
      </c>
      <c r="Q39" s="4"/>
      <c r="R39" s="2"/>
      <c r="S39" s="3" t="s">
        <v>4</v>
      </c>
      <c r="T39" s="4"/>
      <c r="U39" s="2"/>
      <c r="V39" s="3" t="s">
        <v>5</v>
      </c>
      <c r="W39" s="4"/>
      <c r="X39" s="2"/>
      <c r="Y39" s="3" t="s">
        <v>9</v>
      </c>
      <c r="Z39" s="4"/>
    </row>
    <row r="40" spans="1:26" ht="14.5" thickBot="1">
      <c r="A40" s="71"/>
      <c r="B40" s="6" t="s">
        <v>12</v>
      </c>
      <c r="C40" s="5" t="s">
        <v>6</v>
      </c>
      <c r="D40" s="5" t="s">
        <v>10</v>
      </c>
      <c r="E40" s="5" t="s">
        <v>7</v>
      </c>
      <c r="F40" s="5" t="s">
        <v>6</v>
      </c>
      <c r="G40" s="5" t="s">
        <v>10</v>
      </c>
      <c r="H40" s="5" t="s">
        <v>7</v>
      </c>
      <c r="I40" s="5" t="s">
        <v>6</v>
      </c>
      <c r="J40" s="5" t="s">
        <v>10</v>
      </c>
      <c r="K40" s="5" t="s">
        <v>7</v>
      </c>
      <c r="L40" s="5" t="s">
        <v>6</v>
      </c>
      <c r="M40" s="5" t="s">
        <v>10</v>
      </c>
      <c r="N40" s="5" t="s">
        <v>7</v>
      </c>
      <c r="O40" s="5" t="s">
        <v>6</v>
      </c>
      <c r="P40" s="5" t="s">
        <v>10</v>
      </c>
      <c r="Q40" s="5" t="s">
        <v>7</v>
      </c>
      <c r="R40" s="5" t="s">
        <v>6</v>
      </c>
      <c r="S40" s="5" t="s">
        <v>10</v>
      </c>
      <c r="T40" s="5" t="s">
        <v>7</v>
      </c>
      <c r="U40" s="5" t="s">
        <v>6</v>
      </c>
      <c r="V40" s="5" t="s">
        <v>10</v>
      </c>
      <c r="W40" s="5" t="s">
        <v>7</v>
      </c>
      <c r="X40" s="5" t="s">
        <v>6</v>
      </c>
      <c r="Y40" s="5" t="s">
        <v>10</v>
      </c>
      <c r="Z40" s="5" t="s">
        <v>7</v>
      </c>
    </row>
    <row r="41" spans="1:26" s="26" customFormat="1" ht="13.5" customHeight="1" thickTop="1">
      <c r="A41" s="72">
        <v>4</v>
      </c>
      <c r="B41" s="13" t="s">
        <v>45</v>
      </c>
      <c r="C41" s="19"/>
      <c r="D41" s="20" t="str">
        <f>[129]결승기록지!$E$11</f>
        <v>충남체육고</v>
      </c>
      <c r="E41" s="21" t="str">
        <f>[129]결승기록지!$F$11</f>
        <v>41.98 CR</v>
      </c>
      <c r="F41" s="19"/>
      <c r="G41" s="20" t="str">
        <f>[129]결승기록지!$E$12</f>
        <v>경기체육고</v>
      </c>
      <c r="H41" s="21" t="str">
        <f>[129]결승기록지!$F$12</f>
        <v>42.23 CR</v>
      </c>
      <c r="I41" s="19"/>
      <c r="J41" s="20" t="str">
        <f>[129]결승기록지!$E$13</f>
        <v>전남체육고</v>
      </c>
      <c r="K41" s="21" t="str">
        <f>[129]결승기록지!$F$13</f>
        <v>43.15</v>
      </c>
      <c r="L41" s="19"/>
      <c r="M41" s="20" t="str">
        <f>[129]결승기록지!$E$14</f>
        <v>경복고</v>
      </c>
      <c r="N41" s="21" t="str">
        <f>[129]결승기록지!$F$14</f>
        <v>43.92</v>
      </c>
      <c r="O41" s="19"/>
      <c r="P41" s="20" t="str">
        <f>[129]결승기록지!$E$15</f>
        <v>동인천고</v>
      </c>
      <c r="Q41" s="21" t="str">
        <f>[129]결승기록지!$F$15</f>
        <v>44.22</v>
      </c>
      <c r="R41" s="19"/>
      <c r="S41" s="20"/>
      <c r="T41" s="21"/>
      <c r="U41" s="19"/>
      <c r="V41" s="20"/>
      <c r="W41" s="21"/>
      <c r="X41" s="19"/>
      <c r="Y41" s="20"/>
      <c r="Z41" s="21"/>
    </row>
    <row r="42" spans="1:26" s="26" customFormat="1" ht="13.5" customHeight="1">
      <c r="A42" s="72"/>
      <c r="B42" s="12"/>
      <c r="C42" s="91" t="str">
        <f>[129]결승기록지!$C$11</f>
        <v>이재혁 정윤성 김승민 윤여준</v>
      </c>
      <c r="D42" s="92"/>
      <c r="E42" s="93"/>
      <c r="F42" s="91" t="str">
        <f>[129]결승기록지!$C$12</f>
        <v>손호영 차희성 박상우 이지훈</v>
      </c>
      <c r="G42" s="92"/>
      <c r="H42" s="93"/>
      <c r="I42" s="91" t="str">
        <f>[129]결승기록지!$C$13</f>
        <v>김기현 유지웅 나상우 배건율</v>
      </c>
      <c r="J42" s="92"/>
      <c r="K42" s="93"/>
      <c r="L42" s="91" t="str">
        <f>[129]결승기록지!$C$14</f>
        <v>김성준 이종원 주영찬 송병찬</v>
      </c>
      <c r="M42" s="92"/>
      <c r="N42" s="93"/>
      <c r="O42" s="91" t="str">
        <f>[129]결승기록지!$C$15</f>
        <v>김현 용현건 이수빈 노현서</v>
      </c>
      <c r="P42" s="92"/>
      <c r="Q42" s="93"/>
      <c r="R42" s="91"/>
      <c r="S42" s="92"/>
      <c r="T42" s="93"/>
      <c r="U42" s="91"/>
      <c r="V42" s="92"/>
      <c r="W42" s="93"/>
      <c r="X42" s="91"/>
      <c r="Y42" s="92"/>
      <c r="Z42" s="93"/>
    </row>
    <row r="43" spans="1:26" s="26" customFormat="1" ht="13.5" customHeight="1">
      <c r="A43" s="72">
        <v>5</v>
      </c>
      <c r="B43" s="13" t="s">
        <v>46</v>
      </c>
      <c r="C43" s="19"/>
      <c r="D43" s="20" t="str">
        <f>[130]결승기록지!$E$11</f>
        <v>전남체육고</v>
      </c>
      <c r="E43" s="21" t="str">
        <f>[130]결승기록지!$F$11</f>
        <v>3:21.25 CR</v>
      </c>
      <c r="F43" s="19"/>
      <c r="G43" s="20" t="str">
        <f>[130]결승기록지!$E$12</f>
        <v>동인천고</v>
      </c>
      <c r="H43" s="21" t="str">
        <f>[130]결승기록지!$F$12</f>
        <v>3:28.82</v>
      </c>
      <c r="I43" s="19"/>
      <c r="J43" s="20" t="str">
        <f>[130]결승기록지!$E$13</f>
        <v>용인고</v>
      </c>
      <c r="K43" s="21" t="str">
        <f>[130]결승기록지!$F$13</f>
        <v>3:33.68</v>
      </c>
      <c r="L43" s="19"/>
      <c r="M43" s="20" t="str">
        <f>[130]결승기록지!$E$14</f>
        <v>대전체육고</v>
      </c>
      <c r="N43" s="21" t="str">
        <f>[130]결승기록지!$F$14</f>
        <v>3:40.76</v>
      </c>
      <c r="O43" s="19"/>
      <c r="P43" s="20"/>
      <c r="Q43" s="21"/>
      <c r="R43" s="19"/>
      <c r="S43" s="20"/>
      <c r="T43" s="21"/>
      <c r="U43" s="19"/>
      <c r="V43" s="20"/>
      <c r="W43" s="21"/>
      <c r="X43" s="19"/>
      <c r="Y43" s="20"/>
      <c r="Z43" s="21"/>
    </row>
    <row r="44" spans="1:26" s="26" customFormat="1" ht="13.5" customHeight="1">
      <c r="A44" s="72"/>
      <c r="B44" s="12"/>
      <c r="C44" s="91" t="str">
        <f>[130]결승기록지!$C$11</f>
        <v>배건율 유지웅 김기현 나상우</v>
      </c>
      <c r="D44" s="92"/>
      <c r="E44" s="93"/>
      <c r="F44" s="91" t="str">
        <f>[130]결승기록지!$C$12</f>
        <v>이태화 김현 용현건 노현서</v>
      </c>
      <c r="G44" s="92"/>
      <c r="H44" s="93"/>
      <c r="I44" s="91" t="str">
        <f>[130]결승기록지!$C$13</f>
        <v>신우진 김민혁 이승복 유기현</v>
      </c>
      <c r="J44" s="92"/>
      <c r="K44" s="93"/>
      <c r="L44" s="91" t="str">
        <f>[130]결승기록지!$C$14</f>
        <v>최희태 김승찬 문현 홍진석</v>
      </c>
      <c r="M44" s="92"/>
      <c r="N44" s="93"/>
      <c r="O44" s="91"/>
      <c r="P44" s="92"/>
      <c r="Q44" s="93"/>
      <c r="R44" s="91"/>
      <c r="S44" s="92"/>
      <c r="T44" s="93"/>
      <c r="U44" s="91"/>
      <c r="V44" s="92"/>
      <c r="W44" s="93"/>
      <c r="X44" s="91"/>
      <c r="Y44" s="92"/>
      <c r="Z44" s="93"/>
    </row>
    <row r="45" spans="1:26" s="26" customFormat="1" ht="4" customHeight="1">
      <c r="A45" s="3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s="9" customFormat="1">
      <c r="A46" s="43"/>
      <c r="B46" s="75" t="s">
        <v>52</v>
      </c>
      <c r="C46" s="75"/>
      <c r="D46" s="10"/>
      <c r="E46" s="10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10"/>
      <c r="U46" s="10"/>
      <c r="V46" s="10"/>
      <c r="W46" s="10"/>
      <c r="X46" s="10"/>
      <c r="Y46" s="10"/>
      <c r="Z46" s="10"/>
    </row>
    <row r="47" spans="1:26" ht="7.5" customHeight="1">
      <c r="A47" s="4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B48" s="7" t="s">
        <v>8</v>
      </c>
      <c r="C48" s="2"/>
      <c r="D48" s="3" t="s">
        <v>0</v>
      </c>
      <c r="E48" s="4"/>
      <c r="F48" s="2"/>
      <c r="G48" s="3" t="s">
        <v>11</v>
      </c>
      <c r="H48" s="4"/>
      <c r="I48" s="2"/>
      <c r="J48" s="3" t="s">
        <v>1</v>
      </c>
      <c r="K48" s="4"/>
      <c r="L48" s="2"/>
      <c r="M48" s="3" t="s">
        <v>2</v>
      </c>
      <c r="N48" s="4"/>
      <c r="O48" s="2"/>
      <c r="P48" s="3" t="s">
        <v>3</v>
      </c>
      <c r="Q48" s="4"/>
      <c r="R48" s="2"/>
      <c r="S48" s="3" t="s">
        <v>4</v>
      </c>
      <c r="T48" s="4"/>
      <c r="U48" s="2"/>
      <c r="V48" s="3" t="s">
        <v>5</v>
      </c>
      <c r="W48" s="4"/>
      <c r="X48" s="2"/>
      <c r="Y48" s="3" t="s">
        <v>9</v>
      </c>
      <c r="Z48" s="4"/>
    </row>
    <row r="49" spans="1:26" ht="14.5" thickBot="1">
      <c r="A49" s="71"/>
      <c r="B49" s="6" t="s">
        <v>12</v>
      </c>
      <c r="C49" s="5" t="s">
        <v>6</v>
      </c>
      <c r="D49" s="5" t="s">
        <v>10</v>
      </c>
      <c r="E49" s="5" t="s">
        <v>7</v>
      </c>
      <c r="F49" s="5" t="s">
        <v>6</v>
      </c>
      <c r="G49" s="5" t="s">
        <v>10</v>
      </c>
      <c r="H49" s="5" t="s">
        <v>7</v>
      </c>
      <c r="I49" s="5" t="s">
        <v>6</v>
      </c>
      <c r="J49" s="5" t="s">
        <v>10</v>
      </c>
      <c r="K49" s="5" t="s">
        <v>7</v>
      </c>
      <c r="L49" s="5" t="s">
        <v>6</v>
      </c>
      <c r="M49" s="5" t="s">
        <v>10</v>
      </c>
      <c r="N49" s="5" t="s">
        <v>7</v>
      </c>
      <c r="O49" s="5" t="s">
        <v>6</v>
      </c>
      <c r="P49" s="5" t="s">
        <v>10</v>
      </c>
      <c r="Q49" s="5" t="s">
        <v>7</v>
      </c>
      <c r="R49" s="5" t="s">
        <v>6</v>
      </c>
      <c r="S49" s="5" t="s">
        <v>10</v>
      </c>
      <c r="T49" s="5" t="s">
        <v>7</v>
      </c>
      <c r="U49" s="5" t="s">
        <v>6</v>
      </c>
      <c r="V49" s="5" t="s">
        <v>10</v>
      </c>
      <c r="W49" s="5" t="s">
        <v>7</v>
      </c>
      <c r="X49" s="5" t="s">
        <v>6</v>
      </c>
      <c r="Y49" s="5" t="s">
        <v>10</v>
      </c>
      <c r="Z49" s="5" t="s">
        <v>7</v>
      </c>
    </row>
    <row r="50" spans="1:26" s="26" customFormat="1" ht="13.5" customHeight="1" thickTop="1">
      <c r="A50" s="71">
        <v>2</v>
      </c>
      <c r="B50" s="13" t="s">
        <v>53</v>
      </c>
      <c r="C50" s="19" t="str">
        <f>'[122]7종경기'!$C$11</f>
        <v>김지원</v>
      </c>
      <c r="D50" s="20" t="str">
        <f>'[122]7종경기'!$E$11</f>
        <v>신명고</v>
      </c>
      <c r="E50" s="21" t="str">
        <f>'[122]7종경기'!$F$11</f>
        <v>3.700점</v>
      </c>
      <c r="F50" s="19" t="str">
        <f>'[122]7종경기'!$C$12</f>
        <v>강민경</v>
      </c>
      <c r="G50" s="20" t="str">
        <f>'[122]7종경기'!$E$12</f>
        <v>부산사대부설고</v>
      </c>
      <c r="H50" s="21" t="str">
        <f>'[122]7종경기'!$F$12</f>
        <v>3.679점</v>
      </c>
      <c r="I50" s="19" t="str">
        <f>'[122]7종경기'!$C$13</f>
        <v>전지혜</v>
      </c>
      <c r="J50" s="20" t="str">
        <f>'[122]7종경기'!$E$13</f>
        <v>신명고</v>
      </c>
      <c r="K50" s="21" t="str">
        <f>'[122]7종경기'!$F$13</f>
        <v>3.036점</v>
      </c>
      <c r="L50" s="19" t="str">
        <f>'[122]7종경기'!$C$14</f>
        <v>이슬기</v>
      </c>
      <c r="M50" s="20" t="str">
        <f>'[122]7종경기'!$E$14</f>
        <v>신명고</v>
      </c>
      <c r="N50" s="21" t="str">
        <f>'[122]7종경기'!$F$14</f>
        <v>2.327점</v>
      </c>
      <c r="O50" s="19"/>
      <c r="P50" s="20"/>
      <c r="Q50" s="21"/>
      <c r="R50" s="19"/>
      <c r="S50" s="20"/>
      <c r="T50" s="21"/>
      <c r="U50" s="19"/>
      <c r="V50" s="20"/>
      <c r="W50" s="21"/>
      <c r="X50" s="19"/>
      <c r="Y50" s="20"/>
      <c r="Z50" s="21"/>
    </row>
    <row r="51" spans="1:26" s="26" customFormat="1" ht="13.5" customHeight="1">
      <c r="A51" s="72">
        <v>4</v>
      </c>
      <c r="B51" s="13" t="s">
        <v>45</v>
      </c>
      <c r="C51" s="19"/>
      <c r="D51" s="20" t="str">
        <f>[131]결승기록지!$E$11</f>
        <v>전남체육고</v>
      </c>
      <c r="E51" s="21" t="str">
        <f>[131]결승기록지!$F$11</f>
        <v>47.99</v>
      </c>
      <c r="F51" s="19"/>
      <c r="G51" s="20" t="str">
        <f>[131]결승기록지!$E$12</f>
        <v>문산수억고</v>
      </c>
      <c r="H51" s="21" t="str">
        <f>[131]결승기록지!$F$12</f>
        <v>52.47</v>
      </c>
      <c r="I51" s="19"/>
      <c r="J51" s="20"/>
      <c r="K51" s="21"/>
      <c r="L51" s="19"/>
      <c r="M51" s="20"/>
      <c r="N51" s="21"/>
      <c r="O51" s="19"/>
      <c r="P51" s="20"/>
      <c r="Q51" s="21"/>
      <c r="R51" s="19"/>
      <c r="S51" s="20"/>
      <c r="T51" s="21"/>
      <c r="U51" s="19"/>
      <c r="V51" s="20"/>
      <c r="W51" s="21"/>
      <c r="X51" s="19"/>
      <c r="Y51" s="20"/>
      <c r="Z51" s="21"/>
    </row>
    <row r="52" spans="1:26" s="26" customFormat="1" ht="13.5" customHeight="1">
      <c r="A52" s="72"/>
      <c r="B52" s="12"/>
      <c r="C52" s="91" t="str">
        <f>[131]결승기록지!$C$11</f>
        <v>양예빈 송수하 조윤서 이은빈</v>
      </c>
      <c r="D52" s="92"/>
      <c r="E52" s="93"/>
      <c r="F52" s="91" t="str">
        <f>[131]결승기록지!$C$12</f>
        <v>정신비 윤주희 이소현 원새롬</v>
      </c>
      <c r="G52" s="92"/>
      <c r="H52" s="93"/>
      <c r="I52" s="91"/>
      <c r="J52" s="92"/>
      <c r="K52" s="93"/>
      <c r="L52" s="91"/>
      <c r="M52" s="92"/>
      <c r="N52" s="93"/>
      <c r="O52" s="91"/>
      <c r="P52" s="92"/>
      <c r="Q52" s="93"/>
      <c r="R52" s="91"/>
      <c r="S52" s="92"/>
      <c r="T52" s="93"/>
      <c r="U52" s="91"/>
      <c r="V52" s="92"/>
      <c r="W52" s="93"/>
      <c r="X52" s="91"/>
      <c r="Y52" s="92"/>
      <c r="Z52" s="93"/>
    </row>
    <row r="53" spans="1:26" s="26" customFormat="1" ht="13.5" customHeight="1">
      <c r="A53" s="72">
        <v>5</v>
      </c>
      <c r="B53" s="13" t="s">
        <v>46</v>
      </c>
      <c r="C53" s="19"/>
      <c r="D53" s="20" t="str">
        <f>[132]결승기록지!$E$11</f>
        <v>전남체육고</v>
      </c>
      <c r="E53" s="21" t="str">
        <f>[132]결승기록지!$F$11</f>
        <v>3:55.95 CR</v>
      </c>
      <c r="F53" s="19"/>
      <c r="G53" s="20"/>
      <c r="H53" s="21"/>
      <c r="I53" s="19"/>
      <c r="J53" s="20"/>
      <c r="K53" s="21"/>
      <c r="L53" s="19"/>
      <c r="M53" s="20"/>
      <c r="N53" s="21"/>
      <c r="O53" s="19"/>
      <c r="P53" s="20"/>
      <c r="Q53" s="21"/>
      <c r="R53" s="19"/>
      <c r="S53" s="20"/>
      <c r="T53" s="21"/>
      <c r="U53" s="19"/>
      <c r="V53" s="20"/>
      <c r="W53" s="21"/>
      <c r="X53" s="19"/>
      <c r="Y53" s="20"/>
      <c r="Z53" s="21"/>
    </row>
    <row r="54" spans="1:26" s="26" customFormat="1" ht="13.5" customHeight="1">
      <c r="A54" s="72"/>
      <c r="B54" s="12"/>
      <c r="C54" s="91" t="str">
        <f>[132]결승기록지!$C$11</f>
        <v>송수하 최지선 조윤서 양예빈</v>
      </c>
      <c r="D54" s="92"/>
      <c r="E54" s="93"/>
      <c r="F54" s="91"/>
      <c r="G54" s="92"/>
      <c r="H54" s="93"/>
      <c r="I54" s="91"/>
      <c r="J54" s="92"/>
      <c r="K54" s="93"/>
      <c r="L54" s="91"/>
      <c r="M54" s="92"/>
      <c r="N54" s="93"/>
      <c r="O54" s="91"/>
      <c r="P54" s="92"/>
      <c r="Q54" s="93"/>
      <c r="R54" s="91"/>
      <c r="S54" s="92"/>
      <c r="T54" s="93"/>
      <c r="U54" s="91"/>
      <c r="V54" s="92"/>
      <c r="W54" s="93"/>
      <c r="X54" s="91"/>
      <c r="Y54" s="92"/>
      <c r="Z54" s="93"/>
    </row>
    <row r="55" spans="1:26" s="26" customFormat="1" ht="6" customHeight="1">
      <c r="A55" s="39"/>
      <c r="B55" s="53"/>
      <c r="C55" s="22"/>
      <c r="D55" s="46" t="s">
        <v>54</v>
      </c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4"/>
    </row>
    <row r="56" spans="1:26" s="26" customFormat="1" ht="5.25" customHeight="1">
      <c r="A56" s="3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s="9" customFormat="1" ht="12" customHeight="1">
      <c r="A57" s="71"/>
      <c r="B57" s="11" t="s">
        <v>24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</sheetData>
  <mergeCells count="103">
    <mergeCell ref="X54:Z54"/>
    <mergeCell ref="O52:Q52"/>
    <mergeCell ref="R52:T52"/>
    <mergeCell ref="U52:W52"/>
    <mergeCell ref="X52:Z52"/>
    <mergeCell ref="A53:A54"/>
    <mergeCell ref="C54:E54"/>
    <mergeCell ref="F54:H54"/>
    <mergeCell ref="I54:K54"/>
    <mergeCell ref="L54:N54"/>
    <mergeCell ref="O54:Q54"/>
    <mergeCell ref="B46:C46"/>
    <mergeCell ref="F46:S46"/>
    <mergeCell ref="A51:A52"/>
    <mergeCell ref="C52:E52"/>
    <mergeCell ref="F52:H52"/>
    <mergeCell ref="I52:K52"/>
    <mergeCell ref="L52:N52"/>
    <mergeCell ref="R54:T54"/>
    <mergeCell ref="U54:W54"/>
    <mergeCell ref="U42:W42"/>
    <mergeCell ref="X42:Z42"/>
    <mergeCell ref="A43:A44"/>
    <mergeCell ref="C44:E44"/>
    <mergeCell ref="F44:H44"/>
    <mergeCell ref="I44:K44"/>
    <mergeCell ref="L44:N44"/>
    <mergeCell ref="O44:Q44"/>
    <mergeCell ref="R44:T44"/>
    <mergeCell ref="U44:W44"/>
    <mergeCell ref="X44:Z44"/>
    <mergeCell ref="B37:C37"/>
    <mergeCell ref="F37:S37"/>
    <mergeCell ref="A41:A42"/>
    <mergeCell ref="C42:E42"/>
    <mergeCell ref="F42:H42"/>
    <mergeCell ref="I42:K42"/>
    <mergeCell ref="L42:N42"/>
    <mergeCell ref="O42:Q42"/>
    <mergeCell ref="R42:T42"/>
    <mergeCell ref="U33:W33"/>
    <mergeCell ref="X33:Z33"/>
    <mergeCell ref="A34:A35"/>
    <mergeCell ref="C35:E35"/>
    <mergeCell ref="F35:H35"/>
    <mergeCell ref="I35:K35"/>
    <mergeCell ref="L35:N35"/>
    <mergeCell ref="O35:Q35"/>
    <mergeCell ref="R35:T35"/>
    <mergeCell ref="U35:W35"/>
    <mergeCell ref="X35:Z35"/>
    <mergeCell ref="B27:C27"/>
    <mergeCell ref="F27:S27"/>
    <mergeCell ref="A32:A33"/>
    <mergeCell ref="C33:E33"/>
    <mergeCell ref="F33:H33"/>
    <mergeCell ref="I33:K33"/>
    <mergeCell ref="L33:N33"/>
    <mergeCell ref="O33:Q33"/>
    <mergeCell ref="R33:T33"/>
    <mergeCell ref="U23:W23"/>
    <mergeCell ref="X23:Z23"/>
    <mergeCell ref="A24:A25"/>
    <mergeCell ref="C25:E25"/>
    <mergeCell ref="F25:H25"/>
    <mergeCell ref="I25:K25"/>
    <mergeCell ref="L25:N25"/>
    <mergeCell ref="O25:Q25"/>
    <mergeCell ref="R25:T25"/>
    <mergeCell ref="U25:W25"/>
    <mergeCell ref="X25:Z25"/>
    <mergeCell ref="B16:C16"/>
    <mergeCell ref="F16:S16"/>
    <mergeCell ref="A22:A23"/>
    <mergeCell ref="C23:E23"/>
    <mergeCell ref="F23:H23"/>
    <mergeCell ref="I23:K23"/>
    <mergeCell ref="L23:N23"/>
    <mergeCell ref="O23:Q23"/>
    <mergeCell ref="R23:T23"/>
    <mergeCell ref="U7:W7"/>
    <mergeCell ref="X7:Z7"/>
    <mergeCell ref="B9:C9"/>
    <mergeCell ref="F9:S9"/>
    <mergeCell ref="A13:A14"/>
    <mergeCell ref="C14:E14"/>
    <mergeCell ref="F14:H14"/>
    <mergeCell ref="I14:K14"/>
    <mergeCell ref="L14:N14"/>
    <mergeCell ref="O14:Q14"/>
    <mergeCell ref="R14:T14"/>
    <mergeCell ref="U14:W14"/>
    <mergeCell ref="X14:Z14"/>
    <mergeCell ref="E1:T1"/>
    <mergeCell ref="B2:C2"/>
    <mergeCell ref="F2:S2"/>
    <mergeCell ref="A6:A7"/>
    <mergeCell ref="C7:E7"/>
    <mergeCell ref="F7:H7"/>
    <mergeCell ref="I7:K7"/>
    <mergeCell ref="L7:N7"/>
    <mergeCell ref="O7:Q7"/>
    <mergeCell ref="R7:T7"/>
  </mergeCells>
  <phoneticPr fontId="2" type="noConversion"/>
  <pageMargins left="0.35433070866141736" right="0" top="0" bottom="0" header="0" footer="0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showGridLines="0" view="pageBreakPreview" zoomScaleSheetLayoutView="100" workbookViewId="0">
      <selection activeCell="E2" sqref="E2:T2"/>
    </sheetView>
  </sheetViews>
  <sheetFormatPr defaultRowHeight="14"/>
  <cols>
    <col min="1" max="1" width="2.33203125" style="34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9">
      <c r="A1" s="33"/>
    </row>
    <row r="2" spans="1:29" s="9" customFormat="1" ht="55.5" customHeight="1" thickBot="1">
      <c r="A2" s="33"/>
      <c r="B2" s="10"/>
      <c r="C2" s="10"/>
      <c r="D2" s="10"/>
      <c r="E2" s="73" t="s">
        <v>32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30" t="s">
        <v>21</v>
      </c>
      <c r="V2" s="30"/>
      <c r="W2" s="30"/>
      <c r="X2" s="30"/>
      <c r="Y2" s="30"/>
      <c r="Z2" s="30"/>
    </row>
    <row r="3" spans="1:29" s="9" customFormat="1" ht="14.5" thickTop="1">
      <c r="A3" s="34"/>
      <c r="B3" s="75" t="s">
        <v>59</v>
      </c>
      <c r="C3" s="75"/>
      <c r="D3" s="10"/>
      <c r="E3" s="10"/>
      <c r="F3" s="76" t="s">
        <v>33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8</v>
      </c>
      <c r="C5" s="2"/>
      <c r="D5" s="3" t="s">
        <v>0</v>
      </c>
      <c r="E5" s="4"/>
      <c r="F5" s="2"/>
      <c r="G5" s="3" t="s">
        <v>11</v>
      </c>
      <c r="H5" s="4"/>
      <c r="I5" s="2"/>
      <c r="J5" s="3" t="s">
        <v>1</v>
      </c>
      <c r="K5" s="4"/>
      <c r="L5" s="2"/>
      <c r="M5" s="3" t="s">
        <v>2</v>
      </c>
      <c r="N5" s="4"/>
      <c r="O5" s="2"/>
      <c r="P5" s="3" t="s">
        <v>3</v>
      </c>
      <c r="Q5" s="4"/>
      <c r="R5" s="2"/>
      <c r="S5" s="3" t="s">
        <v>4</v>
      </c>
      <c r="T5" s="4"/>
      <c r="U5" s="2"/>
      <c r="V5" s="3" t="s">
        <v>5</v>
      </c>
      <c r="W5" s="4"/>
      <c r="X5" s="2"/>
      <c r="Y5" s="3" t="s">
        <v>9</v>
      </c>
      <c r="Z5" s="4"/>
    </row>
    <row r="6" spans="1:29" ht="14.5" thickBot="1">
      <c r="A6" s="35"/>
      <c r="B6" s="6" t="s">
        <v>12</v>
      </c>
      <c r="C6" s="5" t="s">
        <v>6</v>
      </c>
      <c r="D6" s="5" t="s">
        <v>10</v>
      </c>
      <c r="E6" s="5" t="s">
        <v>7</v>
      </c>
      <c r="F6" s="5" t="s">
        <v>6</v>
      </c>
      <c r="G6" s="5" t="s">
        <v>10</v>
      </c>
      <c r="H6" s="5" t="s">
        <v>7</v>
      </c>
      <c r="I6" s="5" t="s">
        <v>6</v>
      </c>
      <c r="J6" s="5" t="s">
        <v>10</v>
      </c>
      <c r="K6" s="5" t="s">
        <v>7</v>
      </c>
      <c r="L6" s="5" t="s">
        <v>6</v>
      </c>
      <c r="M6" s="5" t="s">
        <v>10</v>
      </c>
      <c r="N6" s="5" t="s">
        <v>7</v>
      </c>
      <c r="O6" s="5" t="s">
        <v>6</v>
      </c>
      <c r="P6" s="5" t="s">
        <v>10</v>
      </c>
      <c r="Q6" s="5" t="s">
        <v>7</v>
      </c>
      <c r="R6" s="5" t="s">
        <v>6</v>
      </c>
      <c r="S6" s="5" t="s">
        <v>10</v>
      </c>
      <c r="T6" s="5" t="s">
        <v>7</v>
      </c>
      <c r="U6" s="5" t="s">
        <v>6</v>
      </c>
      <c r="V6" s="5" t="s">
        <v>10</v>
      </c>
      <c r="W6" s="5" t="s">
        <v>7</v>
      </c>
      <c r="X6" s="5" t="s">
        <v>6</v>
      </c>
      <c r="Y6" s="5" t="s">
        <v>10</v>
      </c>
      <c r="Z6" s="5" t="s">
        <v>7</v>
      </c>
    </row>
    <row r="7" spans="1:29" s="26" customFormat="1" ht="13.5" customHeight="1" thickTop="1">
      <c r="A7" s="72">
        <v>3</v>
      </c>
      <c r="B7" s="13" t="s">
        <v>13</v>
      </c>
      <c r="C7" s="19" t="str">
        <f>[3]결승기록지!$C$11</f>
        <v>안민준</v>
      </c>
      <c r="D7" s="20" t="str">
        <f>[3]결승기록지!$E$11</f>
        <v>인천석남초</v>
      </c>
      <c r="E7" s="21" t="str">
        <f>[3]결승기록지!$F$11</f>
        <v>13.44</v>
      </c>
      <c r="F7" s="19" t="str">
        <f>[3]결승기록지!$C$12</f>
        <v>김종인</v>
      </c>
      <c r="G7" s="20" t="str">
        <f>[3]결승기록지!$E$12</f>
        <v>충남당진원당초</v>
      </c>
      <c r="H7" s="21" t="str">
        <f>[3]결승기록지!$F$12</f>
        <v>13.47</v>
      </c>
      <c r="I7" s="19" t="str">
        <f>[3]결승기록지!$C$13</f>
        <v>설지환</v>
      </c>
      <c r="J7" s="20" t="str">
        <f>[3]결승기록지!$E$13</f>
        <v>경기지평초</v>
      </c>
      <c r="K7" s="21" t="str">
        <f>[3]결승기록지!$F$13</f>
        <v>13.63</v>
      </c>
      <c r="L7" s="19" t="str">
        <f>[3]결승기록지!$C$14</f>
        <v>김민준</v>
      </c>
      <c r="M7" s="20" t="str">
        <f>[3]결승기록지!$E$14</f>
        <v>인천당산초</v>
      </c>
      <c r="N7" s="21" t="str">
        <f>[3]결승기록지!$F$14</f>
        <v>13.78</v>
      </c>
      <c r="O7" s="19" t="str">
        <f>[3]결승기록지!$C$15</f>
        <v>이수형</v>
      </c>
      <c r="P7" s="20" t="str">
        <f>[3]결승기록지!$E$15</f>
        <v>경기서면초</v>
      </c>
      <c r="Q7" s="21" t="str">
        <f>[3]결승기록지!$F$15</f>
        <v>13.80</v>
      </c>
      <c r="R7" s="19" t="str">
        <f>[3]결승기록지!$C$16</f>
        <v>손주영</v>
      </c>
      <c r="S7" s="20" t="str">
        <f>[3]결승기록지!$E$16</f>
        <v>서울경동초</v>
      </c>
      <c r="T7" s="21" t="str">
        <f>[3]결승기록지!$F$16</f>
        <v>13.81</v>
      </c>
      <c r="U7" s="19" t="str">
        <f>[3]결승기록지!$C$17</f>
        <v>이민우</v>
      </c>
      <c r="V7" s="20" t="str">
        <f>[3]결승기록지!$E$17</f>
        <v>서울당서초</v>
      </c>
      <c r="W7" s="21" t="str">
        <f>[3]결승기록지!$F$17</f>
        <v>14.02</v>
      </c>
      <c r="X7" s="19" t="str">
        <f>[3]결승기록지!$C$18</f>
        <v>정승우</v>
      </c>
      <c r="Y7" s="20" t="str">
        <f>[3]결승기록지!$E$18</f>
        <v>서울경동초</v>
      </c>
      <c r="Z7" s="21" t="str">
        <f>[3]결승기록지!$F$18</f>
        <v>14.05</v>
      </c>
    </row>
    <row r="8" spans="1:29" s="26" customFormat="1" ht="13.5" customHeight="1">
      <c r="A8" s="72"/>
      <c r="B8" s="12" t="s">
        <v>14</v>
      </c>
      <c r="C8" s="22"/>
      <c r="D8" s="23" t="str">
        <f>[3]결승기록지!$G$8</f>
        <v>0.4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9" s="26" customFormat="1" ht="13.5" customHeight="1">
      <c r="A9" s="72">
        <v>4</v>
      </c>
      <c r="B9" s="13" t="s">
        <v>18</v>
      </c>
      <c r="C9" s="19" t="str">
        <f>[4]결승기록지!$C$11</f>
        <v>안민준</v>
      </c>
      <c r="D9" s="20" t="str">
        <f>[4]결승기록지!$E$11</f>
        <v>인천석남초</v>
      </c>
      <c r="E9" s="21" t="str">
        <f>[4]결승기록지!$F$11</f>
        <v>27.76</v>
      </c>
      <c r="F9" s="19" t="str">
        <f>[4]결승기록지!$C$12</f>
        <v>이수형</v>
      </c>
      <c r="G9" s="20" t="str">
        <f>[4]결승기록지!$E$12</f>
        <v>경기서면초</v>
      </c>
      <c r="H9" s="21" t="str">
        <f>[4]결승기록지!$F$12</f>
        <v>28.33</v>
      </c>
      <c r="I9" s="19" t="str">
        <f>[4]결승기록지!$C$13</f>
        <v>김주찬</v>
      </c>
      <c r="J9" s="20" t="str">
        <f>[4]결승기록지!$E$13</f>
        <v>포항대흥초</v>
      </c>
      <c r="K9" s="21" t="str">
        <f>[4]결승기록지!$F$13</f>
        <v>28.35</v>
      </c>
      <c r="L9" s="19" t="str">
        <f>[4]결승기록지!$C$14</f>
        <v>김종인</v>
      </c>
      <c r="M9" s="20" t="str">
        <f>[4]결승기록지!$E$14</f>
        <v>충남당진원당초</v>
      </c>
      <c r="N9" s="21" t="str">
        <f>[4]결승기록지!$F$14</f>
        <v>29.18</v>
      </c>
      <c r="O9" s="19" t="str">
        <f>[4]결승기록지!$C$15</f>
        <v>문세영</v>
      </c>
      <c r="P9" s="20" t="str">
        <f>[4]결승기록지!$E$15</f>
        <v>충남당진원당초</v>
      </c>
      <c r="Q9" s="21" t="str">
        <f>[4]결승기록지!$F$15</f>
        <v>29.19</v>
      </c>
      <c r="R9" s="19" t="str">
        <f>[4]결승기록지!$C$16</f>
        <v>정승우</v>
      </c>
      <c r="S9" s="20" t="str">
        <f>[4]결승기록지!$E$16</f>
        <v>서울경동초</v>
      </c>
      <c r="T9" s="21" t="str">
        <f>[4]결승기록지!$F$16</f>
        <v>29.88</v>
      </c>
      <c r="U9" s="19" t="str">
        <f>[4]결승기록지!$C$17</f>
        <v>박기성</v>
      </c>
      <c r="V9" s="20" t="str">
        <f>[4]결승기록지!$E$17</f>
        <v>서울강신초</v>
      </c>
      <c r="W9" s="21" t="str">
        <f>[4]결승기록지!$F$17</f>
        <v>30.24</v>
      </c>
      <c r="X9" s="19"/>
      <c r="Y9" s="20"/>
      <c r="Z9" s="21"/>
    </row>
    <row r="10" spans="1:29" s="26" customFormat="1" ht="13.5" customHeight="1">
      <c r="A10" s="72"/>
      <c r="B10" s="12" t="s">
        <v>14</v>
      </c>
      <c r="C10" s="22"/>
      <c r="D10" s="23" t="str">
        <f>[4]결승기록지!$G$8</f>
        <v>0.8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9" s="26" customFormat="1" ht="13.5" customHeight="1">
      <c r="A11" s="39">
        <v>3</v>
      </c>
      <c r="B11" s="14" t="s">
        <v>19</v>
      </c>
      <c r="C11" s="19" t="str">
        <f>[5]결승기록지!$C$11</f>
        <v>문세영</v>
      </c>
      <c r="D11" s="20" t="str">
        <f>[5]결승기록지!$E$11</f>
        <v>충남당진원당초</v>
      </c>
      <c r="E11" s="21" t="str">
        <f>[5]결승기록지!$F$11</f>
        <v>2:25.90</v>
      </c>
      <c r="F11" s="19" t="str">
        <f>[5]결승기록지!$C$12</f>
        <v>김주찬</v>
      </c>
      <c r="G11" s="20" t="str">
        <f>[5]결승기록지!$E$12</f>
        <v>포항대흥초</v>
      </c>
      <c r="H11" s="21" t="str">
        <f>[5]결승기록지!$F$12</f>
        <v>2:30.96</v>
      </c>
      <c r="I11" s="19" t="str">
        <f>[5]결승기록지!$C$13</f>
        <v>신종우</v>
      </c>
      <c r="J11" s="20" t="str">
        <f>[5]결승기록지!$E$13</f>
        <v>인천갑룡초</v>
      </c>
      <c r="K11" s="21" t="str">
        <f>[5]결승기록지!$F$13</f>
        <v>2:31.23</v>
      </c>
      <c r="L11" s="19" t="str">
        <f>[5]결승기록지!$C$14</f>
        <v>박기성</v>
      </c>
      <c r="M11" s="20" t="str">
        <f>[5]결승기록지!$E$14</f>
        <v>서울강신초</v>
      </c>
      <c r="N11" s="21" t="str">
        <f>[5]결승기록지!$F$14</f>
        <v>2:31.73</v>
      </c>
      <c r="O11" s="19" t="str">
        <f>[5]결승기록지!$C$15</f>
        <v>이원빈</v>
      </c>
      <c r="P11" s="20" t="str">
        <f>[5]결승기록지!$E$15</f>
        <v>부안동초</v>
      </c>
      <c r="Q11" s="21" t="str">
        <f>[5]결승기록지!$F$15</f>
        <v>2:37.25</v>
      </c>
      <c r="R11" s="19" t="str">
        <f>[5]결승기록지!$C$16</f>
        <v>남부근</v>
      </c>
      <c r="S11" s="20" t="str">
        <f>[5]결승기록지!$E$16</f>
        <v>북대구초</v>
      </c>
      <c r="T11" s="21" t="str">
        <f>[5]결승기록지!$F$16</f>
        <v>2:38.14</v>
      </c>
      <c r="U11" s="19" t="str">
        <f>[5]결승기록지!$C$17</f>
        <v>김태산</v>
      </c>
      <c r="V11" s="20" t="str">
        <f>[5]결승기록지!$E$17</f>
        <v>충남한울초</v>
      </c>
      <c r="W11" s="21" t="str">
        <f>[5]결승기록지!$F$17</f>
        <v>2:39.16</v>
      </c>
      <c r="X11" s="19" t="str">
        <f>[5]결승기록지!$C$18</f>
        <v>김지한</v>
      </c>
      <c r="Y11" s="20" t="str">
        <f>[5]결승기록지!$E$18</f>
        <v>경남진해동부초</v>
      </c>
      <c r="Z11" s="21" t="str">
        <f>[5]결승기록지!$F$18</f>
        <v>2:39.21</v>
      </c>
    </row>
    <row r="12" spans="1:29" s="26" customFormat="1" ht="13.5" customHeight="1">
      <c r="A12" s="44">
        <v>4</v>
      </c>
      <c r="B12" s="38" t="s">
        <v>23</v>
      </c>
      <c r="C12" s="27" t="str">
        <f>[6]높이!$C$11</f>
        <v>곽시헌</v>
      </c>
      <c r="D12" s="28" t="str">
        <f>[6]높이!$E$11</f>
        <v>충북장야초</v>
      </c>
      <c r="E12" s="29" t="str">
        <f>[6]높이!$F$11</f>
        <v>1.53 CR</v>
      </c>
      <c r="F12" s="27" t="str">
        <f>[6]높이!$C$12</f>
        <v>신종우</v>
      </c>
      <c r="G12" s="28" t="str">
        <f>[6]높이!$E$12</f>
        <v>인천갑룡초</v>
      </c>
      <c r="H12" s="29" t="str">
        <f>[6]높이!$F$12</f>
        <v>1.40 CR</v>
      </c>
      <c r="I12" s="27" t="str">
        <f>[6]높이!$C$13</f>
        <v>이민우</v>
      </c>
      <c r="J12" s="28" t="str">
        <f>[6]높이!$E$13</f>
        <v>서울당서초</v>
      </c>
      <c r="K12" s="29" t="str">
        <f>[6]높이!$F$13</f>
        <v>1.40 CR</v>
      </c>
      <c r="L12" s="27" t="str">
        <f>[6]높이!$C$14</f>
        <v>오준석</v>
      </c>
      <c r="M12" s="28" t="str">
        <f>[6]높이!$E$14</f>
        <v>경기신하초</v>
      </c>
      <c r="N12" s="29" t="str">
        <f>[6]높이!$F$14</f>
        <v>1.35 CR</v>
      </c>
      <c r="O12" s="27" t="str">
        <f>[6]높이!$C$15</f>
        <v>김우진</v>
      </c>
      <c r="P12" s="28" t="str">
        <f>[6]높이!$E$15</f>
        <v>인천갑룡초</v>
      </c>
      <c r="Q12" s="29" t="str">
        <f>[6]높이!$F$15</f>
        <v>1.35 CR</v>
      </c>
      <c r="R12" s="27" t="str">
        <f>[6]높이!$C$16</f>
        <v>장예준</v>
      </c>
      <c r="S12" s="28" t="str">
        <f>[6]높이!$E$16</f>
        <v>전남성산초</v>
      </c>
      <c r="T12" s="29" t="str">
        <f>[6]높이!$F$16</f>
        <v>1.30 CT</v>
      </c>
      <c r="U12" s="27" t="str">
        <f>[6]높이!$C$17</f>
        <v>정태영</v>
      </c>
      <c r="V12" s="28" t="str">
        <f>[6]높이!$E$17</f>
        <v>이리모현초</v>
      </c>
      <c r="W12" s="29" t="str">
        <f>[6]높이!$F$17</f>
        <v>1.25</v>
      </c>
      <c r="X12" s="27" t="str">
        <f>[6]높이!$C$18</f>
        <v>곽원준</v>
      </c>
      <c r="Y12" s="28" t="str">
        <f>[6]높이!$E$18</f>
        <v>충북동성초</v>
      </c>
      <c r="Z12" s="29" t="str">
        <f>[6]높이!$F$18</f>
        <v>1.25</v>
      </c>
      <c r="AA12" s="18"/>
      <c r="AB12" s="18"/>
      <c r="AC12" s="18"/>
    </row>
    <row r="13" spans="1:29" s="26" customFormat="1" ht="13.5" customHeight="1">
      <c r="A13" s="72">
        <v>5</v>
      </c>
      <c r="B13" s="13" t="s">
        <v>17</v>
      </c>
      <c r="C13" s="19" t="str">
        <f>[6]멀리!$C$11</f>
        <v>김진혁</v>
      </c>
      <c r="D13" s="20" t="str">
        <f>[6]멀리!$E$11</f>
        <v>서울녹번초</v>
      </c>
      <c r="E13" s="21" t="str">
        <f>[6]멀리!$F$11</f>
        <v>4.41</v>
      </c>
      <c r="F13" s="19" t="str">
        <f>[6]멀리!$C$12</f>
        <v>이기주</v>
      </c>
      <c r="G13" s="20" t="str">
        <f>[6]멀리!$E$12</f>
        <v>인천당산초</v>
      </c>
      <c r="H13" s="21" t="str">
        <f>[6]멀리!$F$12</f>
        <v>4.38</v>
      </c>
      <c r="I13" s="19" t="str">
        <f>[6]멀리!$C$13</f>
        <v>우태희</v>
      </c>
      <c r="J13" s="20" t="str">
        <f>[6]멀리!$E$13</f>
        <v>충북음성대소초</v>
      </c>
      <c r="K13" s="21" t="str">
        <f>[6]멀리!$F$13</f>
        <v>4.33</v>
      </c>
      <c r="L13" s="19" t="str">
        <f>[6]멀리!$C$14</f>
        <v>김민준</v>
      </c>
      <c r="M13" s="20" t="str">
        <f>[6]멀리!$E$14</f>
        <v>인천당산초</v>
      </c>
      <c r="N13" s="21" t="str">
        <f>[6]멀리!$F$14</f>
        <v>4.29</v>
      </c>
      <c r="O13" s="19" t="str">
        <f>[6]멀리!$C$15</f>
        <v>김동윤</v>
      </c>
      <c r="P13" s="20" t="str">
        <f>[6]멀리!$E$15</f>
        <v>울산남외초</v>
      </c>
      <c r="Q13" s="21" t="str">
        <f>[6]멀리!$F$15</f>
        <v>4.13</v>
      </c>
      <c r="R13" s="19" t="str">
        <f>[6]멀리!$C$16</f>
        <v>장한율</v>
      </c>
      <c r="S13" s="20" t="str">
        <f>[6]멀리!$E$16</f>
        <v>광주빛고을초</v>
      </c>
      <c r="T13" s="21" t="str">
        <f>[6]멀리!$F$16</f>
        <v>3.96</v>
      </c>
      <c r="U13" s="19" t="str">
        <f>[6]멀리!$C$17</f>
        <v>신누리</v>
      </c>
      <c r="V13" s="20" t="str">
        <f>[6]멀리!$E$17</f>
        <v>서울당현초</v>
      </c>
      <c r="W13" s="21" t="str">
        <f>[6]멀리!$F$17</f>
        <v>3.92</v>
      </c>
      <c r="X13" s="19" t="str">
        <f>[6]멀리!$C$18</f>
        <v>이우영</v>
      </c>
      <c r="Y13" s="20" t="str">
        <f>[6]멀리!$E$18</f>
        <v>경기신하초</v>
      </c>
      <c r="Z13" s="21" t="str">
        <f>[6]멀리!$F$18</f>
        <v>3.87</v>
      </c>
    </row>
    <row r="14" spans="1:29" s="26" customFormat="1" ht="13.5" customHeight="1">
      <c r="A14" s="72"/>
      <c r="B14" s="12" t="s">
        <v>14</v>
      </c>
      <c r="C14" s="31"/>
      <c r="D14" s="23" t="str">
        <f>[6]멀리!$G$11</f>
        <v>-0.9</v>
      </c>
      <c r="E14" s="24"/>
      <c r="F14" s="31"/>
      <c r="G14" s="23" t="str">
        <f>[6]멀리!$G$12</f>
        <v>0.2</v>
      </c>
      <c r="H14" s="24"/>
      <c r="I14" s="31"/>
      <c r="J14" s="23" t="str">
        <f>[6]멀리!$G$13</f>
        <v>0.1</v>
      </c>
      <c r="K14" s="24"/>
      <c r="L14" s="31"/>
      <c r="M14" s="23" t="str">
        <f>[6]멀리!$G$14</f>
        <v>2.0</v>
      </c>
      <c r="N14" s="24"/>
      <c r="O14" s="31"/>
      <c r="P14" s="23" t="str">
        <f>[6]멀리!$G$15</f>
        <v>1.2</v>
      </c>
      <c r="Q14" s="24"/>
      <c r="R14" s="31"/>
      <c r="S14" s="23" t="str">
        <f>[6]멀리!$G$16</f>
        <v>-2.8</v>
      </c>
      <c r="T14" s="24"/>
      <c r="U14" s="31"/>
      <c r="V14" s="23" t="str">
        <f>[6]멀리!$G$17</f>
        <v>1.8</v>
      </c>
      <c r="W14" s="24"/>
      <c r="X14" s="31"/>
      <c r="Y14" s="23" t="str">
        <f>[6]멀리!$G$18</f>
        <v>0.1</v>
      </c>
      <c r="Z14" s="24"/>
    </row>
    <row r="15" spans="1:29" s="26" customFormat="1" ht="13.5" customHeight="1">
      <c r="A15" s="39">
        <v>3</v>
      </c>
      <c r="B15" s="14" t="s">
        <v>22</v>
      </c>
      <c r="C15" s="15" t="str">
        <f>[6]포환!$C$11</f>
        <v>김동민</v>
      </c>
      <c r="D15" s="16" t="str">
        <f>[6]포환!$E$11</f>
        <v>경남창선초</v>
      </c>
      <c r="E15" s="17" t="str">
        <f>[6]포환!$F$11</f>
        <v>11.79 CR</v>
      </c>
      <c r="F15" s="15" t="str">
        <f>[6]포환!$C$12</f>
        <v>박승혁</v>
      </c>
      <c r="G15" s="16" t="str">
        <f>[6]포환!$E$12</f>
        <v>경남장유초</v>
      </c>
      <c r="H15" s="17" t="str">
        <f>[6]포환!$F$12</f>
        <v>10.50</v>
      </c>
      <c r="I15" s="15" t="str">
        <f>[6]포환!$C$13</f>
        <v>김선빈</v>
      </c>
      <c r="J15" s="16" t="str">
        <f>[6]포환!$E$13</f>
        <v>경남장유초</v>
      </c>
      <c r="K15" s="17" t="str">
        <f>[6]포환!$F$13</f>
        <v>9.65</v>
      </c>
      <c r="L15" s="15" t="str">
        <f>[6]포환!$C$14</f>
        <v>김환진</v>
      </c>
      <c r="M15" s="16" t="str">
        <f>[6]포환!$E$14</f>
        <v>경북의성다인초</v>
      </c>
      <c r="N15" s="17" t="str">
        <f>[6]포환!$F$14</f>
        <v>9.63</v>
      </c>
      <c r="O15" s="15" t="str">
        <f>[6]포환!$C$15</f>
        <v>최영현</v>
      </c>
      <c r="P15" s="16" t="str">
        <f>[6]포환!$E$15</f>
        <v>포은초</v>
      </c>
      <c r="Q15" s="17" t="str">
        <f>[6]포환!$F$15</f>
        <v>9.27</v>
      </c>
      <c r="R15" s="15" t="str">
        <f>[6]포환!$C$16</f>
        <v>박준혁</v>
      </c>
      <c r="S15" s="16" t="str">
        <f>[6]포환!$E$16</f>
        <v>부산용산초</v>
      </c>
      <c r="T15" s="17" t="str">
        <f>[6]포환!$F$16</f>
        <v>9.14</v>
      </c>
      <c r="U15" s="15" t="str">
        <f>[6]포환!$C$17</f>
        <v>최민제</v>
      </c>
      <c r="V15" s="16" t="str">
        <f>[6]포환!$E$17</f>
        <v>광주수문초</v>
      </c>
      <c r="W15" s="17" t="str">
        <f>[6]포환!$F$17</f>
        <v>8.51</v>
      </c>
      <c r="X15" s="15" t="str">
        <f>[6]포환!$C$18</f>
        <v>박도진</v>
      </c>
      <c r="Y15" s="16" t="str">
        <f>[6]포환!$E$18</f>
        <v>전남나주중앙초</v>
      </c>
      <c r="Z15" s="17" t="str">
        <f>[6]포환!$F$18</f>
        <v>8.13</v>
      </c>
    </row>
    <row r="16" spans="1:29" s="26" customFormat="1" ht="7.5" customHeight="1">
      <c r="A16" s="3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9" s="9" customFormat="1">
      <c r="A17" s="43"/>
      <c r="B17" s="75" t="s">
        <v>60</v>
      </c>
      <c r="C17" s="75"/>
      <c r="D17" s="10"/>
      <c r="E17" s="10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10"/>
      <c r="U17" s="10"/>
      <c r="V17" s="10"/>
      <c r="W17" s="10"/>
      <c r="X17" s="10"/>
      <c r="Y17" s="10"/>
      <c r="Z17" s="10"/>
    </row>
    <row r="18" spans="1:29" ht="9.75" customHeight="1">
      <c r="A18" s="4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9">
      <c r="A19" s="43"/>
      <c r="B19" s="7" t="s">
        <v>8</v>
      </c>
      <c r="C19" s="2"/>
      <c r="D19" s="3" t="s">
        <v>0</v>
      </c>
      <c r="E19" s="4"/>
      <c r="F19" s="2"/>
      <c r="G19" s="3" t="s">
        <v>11</v>
      </c>
      <c r="H19" s="4"/>
      <c r="I19" s="2"/>
      <c r="J19" s="3" t="s">
        <v>1</v>
      </c>
      <c r="K19" s="4"/>
      <c r="L19" s="2"/>
      <c r="M19" s="3" t="s">
        <v>2</v>
      </c>
      <c r="N19" s="4"/>
      <c r="O19" s="2"/>
      <c r="P19" s="3" t="s">
        <v>3</v>
      </c>
      <c r="Q19" s="4"/>
      <c r="R19" s="2"/>
      <c r="S19" s="3" t="s">
        <v>4</v>
      </c>
      <c r="T19" s="4"/>
      <c r="U19" s="2"/>
      <c r="V19" s="3" t="s">
        <v>5</v>
      </c>
      <c r="W19" s="4"/>
      <c r="X19" s="2"/>
      <c r="Y19" s="3" t="s">
        <v>9</v>
      </c>
      <c r="Z19" s="4"/>
    </row>
    <row r="20" spans="1:29" ht="14.5" thickBot="1">
      <c r="A20" s="39"/>
      <c r="B20" s="6" t="s">
        <v>12</v>
      </c>
      <c r="C20" s="5" t="s">
        <v>6</v>
      </c>
      <c r="D20" s="5" t="s">
        <v>10</v>
      </c>
      <c r="E20" s="5" t="s">
        <v>7</v>
      </c>
      <c r="F20" s="5" t="s">
        <v>6</v>
      </c>
      <c r="G20" s="5" t="s">
        <v>10</v>
      </c>
      <c r="H20" s="5" t="s">
        <v>7</v>
      </c>
      <c r="I20" s="5" t="s">
        <v>6</v>
      </c>
      <c r="J20" s="5" t="s">
        <v>10</v>
      </c>
      <c r="K20" s="5" t="s">
        <v>7</v>
      </c>
      <c r="L20" s="5" t="s">
        <v>6</v>
      </c>
      <c r="M20" s="5" t="s">
        <v>10</v>
      </c>
      <c r="N20" s="5" t="s">
        <v>7</v>
      </c>
      <c r="O20" s="5" t="s">
        <v>6</v>
      </c>
      <c r="P20" s="5" t="s">
        <v>10</v>
      </c>
      <c r="Q20" s="5" t="s">
        <v>7</v>
      </c>
      <c r="R20" s="5" t="s">
        <v>6</v>
      </c>
      <c r="S20" s="5" t="s">
        <v>10</v>
      </c>
      <c r="T20" s="5" t="s">
        <v>7</v>
      </c>
      <c r="U20" s="5" t="s">
        <v>6</v>
      </c>
      <c r="V20" s="5" t="s">
        <v>10</v>
      </c>
      <c r="W20" s="5" t="s">
        <v>7</v>
      </c>
      <c r="X20" s="5" t="s">
        <v>6</v>
      </c>
      <c r="Y20" s="5" t="s">
        <v>10</v>
      </c>
      <c r="Z20" s="5" t="s">
        <v>7</v>
      </c>
    </row>
    <row r="21" spans="1:29" s="26" customFormat="1" ht="13.5" customHeight="1" thickTop="1">
      <c r="A21" s="72">
        <v>3</v>
      </c>
      <c r="B21" s="13" t="s">
        <v>13</v>
      </c>
      <c r="C21" s="19" t="str">
        <f>[7]결승기록지!$C$11</f>
        <v>방은서</v>
      </c>
      <c r="D21" s="20" t="str">
        <f>[7]결승기록지!$E$11</f>
        <v>경기김포서초</v>
      </c>
      <c r="E21" s="21" t="str">
        <f>[7]결승기록지!$F$11</f>
        <v>13.91</v>
      </c>
      <c r="F21" s="19" t="str">
        <f>[7]결승기록지!$C$12</f>
        <v>이하린</v>
      </c>
      <c r="G21" s="20" t="str">
        <f>[7]결승기록지!$E$12</f>
        <v>포항원동초</v>
      </c>
      <c r="H21" s="21" t="str">
        <f>[7]결승기록지!$F$12</f>
        <v>13.96</v>
      </c>
      <c r="I21" s="19" t="str">
        <f>[7]결승기록지!$C$13</f>
        <v>김다은</v>
      </c>
      <c r="J21" s="20" t="str">
        <f>[7]결승기록지!$E$13</f>
        <v>전남시전초</v>
      </c>
      <c r="K21" s="21" t="str">
        <f>[7]결승기록지!$F$13</f>
        <v>14.14</v>
      </c>
      <c r="L21" s="19" t="str">
        <f>[7]결승기록지!$C$14</f>
        <v>성채은</v>
      </c>
      <c r="M21" s="20" t="str">
        <f>[7]결승기록지!$E$14</f>
        <v>개봉초</v>
      </c>
      <c r="N21" s="21" t="str">
        <f>[7]결승기록지!$F$14</f>
        <v>14.19</v>
      </c>
      <c r="O21" s="19" t="str">
        <f>[7]결승기록지!$C$15</f>
        <v>백서희</v>
      </c>
      <c r="P21" s="20" t="str">
        <f>[7]결승기록지!$E$15</f>
        <v>전북삼례중앙초</v>
      </c>
      <c r="Q21" s="21" t="str">
        <f>[7]결승기록지!$F$15</f>
        <v>14.22</v>
      </c>
      <c r="R21" s="19" t="str">
        <f>[7]결승기록지!$C$16</f>
        <v>오은미</v>
      </c>
      <c r="S21" s="20" t="str">
        <f>[7]결승기록지!$E$16</f>
        <v>서울경동초</v>
      </c>
      <c r="T21" s="21" t="str">
        <f>[7]결승기록지!$F$16</f>
        <v>14.32</v>
      </c>
      <c r="U21" s="19" t="str">
        <f>[7]결승기록지!$C$17</f>
        <v>김주원</v>
      </c>
      <c r="V21" s="20" t="str">
        <f>[7]결승기록지!$E$17</f>
        <v>문원초</v>
      </c>
      <c r="W21" s="21" t="str">
        <f>[7]결승기록지!$F$17</f>
        <v>14.41</v>
      </c>
      <c r="X21" s="19" t="str">
        <f>[7]결승기록지!$C$18</f>
        <v>안아인</v>
      </c>
      <c r="Y21" s="20" t="str">
        <f>[7]결승기록지!$E$18</f>
        <v>충남서천초</v>
      </c>
      <c r="Z21" s="21" t="str">
        <f>[7]결승기록지!$F$18</f>
        <v>14.49</v>
      </c>
    </row>
    <row r="22" spans="1:29" s="26" customFormat="1" ht="13.5" customHeight="1">
      <c r="A22" s="72"/>
      <c r="B22" s="12" t="s">
        <v>14</v>
      </c>
      <c r="C22" s="22"/>
      <c r="D22" s="23" t="str">
        <f>[7]결승기록지!$G$8</f>
        <v>1.0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4"/>
    </row>
    <row r="23" spans="1:29" s="26" customFormat="1" ht="13.5" customHeight="1">
      <c r="A23" s="72">
        <v>4</v>
      </c>
      <c r="B23" s="13" t="s">
        <v>18</v>
      </c>
      <c r="C23" s="19" t="str">
        <f>[8]결승기록지!$C$11</f>
        <v>방은서</v>
      </c>
      <c r="D23" s="20" t="str">
        <f>[8]결승기록지!$E$11</f>
        <v>경기김포서초</v>
      </c>
      <c r="E23" s="21" t="str">
        <f>[8]결승기록지!$F$11</f>
        <v>28.83</v>
      </c>
      <c r="F23" s="19" t="str">
        <f>[8]결승기록지!$C$12</f>
        <v>이하린</v>
      </c>
      <c r="G23" s="20" t="str">
        <f>[8]결승기록지!$E$12</f>
        <v>포항원동초</v>
      </c>
      <c r="H23" s="21" t="str">
        <f>[8]결승기록지!$F$12</f>
        <v>28.99</v>
      </c>
      <c r="I23" s="19" t="str">
        <f>[8]결승기록지!$C$13</f>
        <v>김주원</v>
      </c>
      <c r="J23" s="20" t="str">
        <f>[8]결승기록지!$E$13</f>
        <v>문원초</v>
      </c>
      <c r="K23" s="21" t="str">
        <f>[8]결승기록지!$F$13</f>
        <v>29.36</v>
      </c>
      <c r="L23" s="19" t="str">
        <f>[8]결승기록지!$C$14</f>
        <v>백서희</v>
      </c>
      <c r="M23" s="20" t="str">
        <f>[8]결승기록지!$E$14</f>
        <v>전북삼례중앙초</v>
      </c>
      <c r="N23" s="21" t="str">
        <f>[8]결승기록지!$F$14</f>
        <v>29.74</v>
      </c>
      <c r="O23" s="19" t="str">
        <f>[8]결승기록지!$C$15</f>
        <v>성채은</v>
      </c>
      <c r="P23" s="20" t="str">
        <f>[8]결승기록지!$E$15</f>
        <v>개봉초</v>
      </c>
      <c r="Q23" s="21" t="str">
        <f>[8]결승기록지!$F$15</f>
        <v>29.90</v>
      </c>
      <c r="R23" s="19" t="str">
        <f>[8]결승기록지!$C$16</f>
        <v>김다은</v>
      </c>
      <c r="S23" s="20" t="str">
        <f>[8]결승기록지!$E$16</f>
        <v>전남시전초</v>
      </c>
      <c r="T23" s="21" t="str">
        <f>[8]결승기록지!$F$16</f>
        <v>30.14</v>
      </c>
      <c r="U23" s="19" t="str">
        <f>[8]결승기록지!$C$17</f>
        <v>오은미</v>
      </c>
      <c r="V23" s="20" t="str">
        <f>[8]결승기록지!$E$17</f>
        <v>서울경동초</v>
      </c>
      <c r="W23" s="21" t="str">
        <f>[8]결승기록지!$F$17</f>
        <v>30.27</v>
      </c>
      <c r="X23" s="19" t="str">
        <f>[8]결승기록지!$C$18</f>
        <v>박서진</v>
      </c>
      <c r="Y23" s="20" t="str">
        <f>[8]결승기록지!$E$18</f>
        <v>경기김포서초</v>
      </c>
      <c r="Z23" s="21" t="str">
        <f>[8]결승기록지!$F$18</f>
        <v>30.57</v>
      </c>
    </row>
    <row r="24" spans="1:29" s="26" customFormat="1" ht="13.5" customHeight="1">
      <c r="A24" s="72"/>
      <c r="B24" s="12" t="s">
        <v>14</v>
      </c>
      <c r="C24" s="22"/>
      <c r="D24" s="23" t="str">
        <f>[8]결승기록지!$G$8</f>
        <v>0.8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4"/>
    </row>
    <row r="25" spans="1:29" s="26" customFormat="1" ht="13.5" customHeight="1">
      <c r="A25" s="39">
        <v>3</v>
      </c>
      <c r="B25" s="14" t="s">
        <v>19</v>
      </c>
      <c r="C25" s="19" t="str">
        <f>[9]결승기록지!$C$11</f>
        <v>김민솔</v>
      </c>
      <c r="D25" s="20" t="str">
        <f>[9]결승기록지!$E$11</f>
        <v>문원초</v>
      </c>
      <c r="E25" s="21" t="str">
        <f>[9]결승기록지!$F$11</f>
        <v>2:33.24 CR</v>
      </c>
      <c r="F25" s="19" t="str">
        <f>[9]결승기록지!$C$12</f>
        <v>윤신희</v>
      </c>
      <c r="G25" s="20" t="str">
        <f>[9]결승기록지!$E$12</f>
        <v>경기서면초</v>
      </c>
      <c r="H25" s="21" t="str">
        <f>[9]결승기록지!$F$12</f>
        <v>2:41.46</v>
      </c>
      <c r="I25" s="19" t="str">
        <f>[9]결승기록지!$C$13</f>
        <v>문세영</v>
      </c>
      <c r="J25" s="20" t="str">
        <f>[9]결승기록지!$E$13</f>
        <v>해남동초</v>
      </c>
      <c r="K25" s="21" t="str">
        <f>[9]결승기록지!$F$13</f>
        <v>2:42.22</v>
      </c>
      <c r="L25" s="19" t="str">
        <f>[9]결승기록지!$C$14</f>
        <v>이수민</v>
      </c>
      <c r="M25" s="20" t="str">
        <f>[9]결승기록지!$E$14</f>
        <v>서울강신초</v>
      </c>
      <c r="N25" s="21" t="str">
        <f>[9]결승기록지!$F$14</f>
        <v>2:43.60</v>
      </c>
      <c r="O25" s="19" t="str">
        <f>[9]결승기록지!$C$15</f>
        <v>김라희</v>
      </c>
      <c r="P25" s="20" t="str">
        <f>[9]결승기록지!$E$15</f>
        <v>충남당진원당초</v>
      </c>
      <c r="Q25" s="21" t="str">
        <f>[9]결승기록지!$F$15</f>
        <v>2:44.18</v>
      </c>
      <c r="R25" s="19" t="str">
        <f>[9]결승기록지!$C$16</f>
        <v>이현지</v>
      </c>
      <c r="S25" s="20" t="str">
        <f>[9]결승기록지!$E$16</f>
        <v>해남동초</v>
      </c>
      <c r="T25" s="21" t="str">
        <f>[9]결승기록지!$F$16</f>
        <v>2:48.07</v>
      </c>
      <c r="U25" s="19" t="str">
        <f>[9]결승기록지!$C$17</f>
        <v>윤시연</v>
      </c>
      <c r="V25" s="20" t="str">
        <f>[9]결승기록지!$E$17</f>
        <v>인천서곶초</v>
      </c>
      <c r="W25" s="21" t="str">
        <f>[9]결승기록지!$F$17</f>
        <v>2:48.91</v>
      </c>
      <c r="X25" s="19" t="str">
        <f>[9]결승기록지!$C$18</f>
        <v>최유선</v>
      </c>
      <c r="Y25" s="20" t="str">
        <f>[9]결승기록지!$E$18</f>
        <v>경기소래초</v>
      </c>
      <c r="Z25" s="21" t="str">
        <f>[9]결승기록지!$F$18</f>
        <v>2:54.61</v>
      </c>
    </row>
    <row r="26" spans="1:29" s="26" customFormat="1" ht="13.5" customHeight="1">
      <c r="A26" s="44">
        <v>5</v>
      </c>
      <c r="B26" s="38" t="s">
        <v>23</v>
      </c>
      <c r="C26" s="27" t="str">
        <f>[10]높이!$C$11</f>
        <v>최지윤</v>
      </c>
      <c r="D26" s="28" t="str">
        <f>[10]높이!$E$11</f>
        <v>충남서천초</v>
      </c>
      <c r="E26" s="29" t="str">
        <f>[10]높이!$F$11</f>
        <v>1.40 CR</v>
      </c>
      <c r="F26" s="27" t="str">
        <f>[10]높이!$C$12</f>
        <v>김로은</v>
      </c>
      <c r="G26" s="28" t="str">
        <f>[10]높이!$E$12</f>
        <v>전북고창초</v>
      </c>
      <c r="H26" s="29" t="str">
        <f>[10]높이!$F$12</f>
        <v>1.35 CR</v>
      </c>
      <c r="I26" s="27" t="str">
        <f>[10]높이!$C$13</f>
        <v>정채윤</v>
      </c>
      <c r="J26" s="28" t="str">
        <f>[10]높이!$E$13</f>
        <v>대전탄방초</v>
      </c>
      <c r="K26" s="29" t="str">
        <f>[10]높이!$F$13</f>
        <v>1.35 CR</v>
      </c>
      <c r="L26" s="27" t="str">
        <f>[10]높이!$C$14</f>
        <v>서민지</v>
      </c>
      <c r="M26" s="28" t="str">
        <f>[10]높이!$E$14</f>
        <v>경기현산초</v>
      </c>
      <c r="N26" s="29" t="str">
        <f>[10]높이!$F$14</f>
        <v>1.30 CR</v>
      </c>
      <c r="O26" s="27" t="str">
        <f>[10]높이!$C$15</f>
        <v>김은진</v>
      </c>
      <c r="P26" s="28" t="str">
        <f>[10]높이!$E$15</f>
        <v>충북동성초</v>
      </c>
      <c r="Q26" s="29" t="str">
        <f>[10]높이!$F$15</f>
        <v>1.30 CR</v>
      </c>
      <c r="R26" s="27" t="str">
        <f>[10]높이!$C$16</f>
        <v>김주영</v>
      </c>
      <c r="S26" s="28" t="str">
        <f>[10]높이!$E$16</f>
        <v>전남성산초</v>
      </c>
      <c r="T26" s="29" t="str">
        <f>[10]높이!$F$16</f>
        <v>1.25 CR</v>
      </c>
      <c r="U26" s="27" t="str">
        <f>[10]높이!$C$17</f>
        <v>강윤서</v>
      </c>
      <c r="V26" s="28" t="str">
        <f>[10]높이!$E$17</f>
        <v>인천동춘초</v>
      </c>
      <c r="W26" s="29" t="str">
        <f>[10]높이!$F$17</f>
        <v>1.25 CR</v>
      </c>
      <c r="X26" s="27" t="str">
        <f>[10]높이!$C$18</f>
        <v>김하진</v>
      </c>
      <c r="Y26" s="28" t="str">
        <f>[10]높이!$E$18</f>
        <v>신어초</v>
      </c>
      <c r="Z26" s="29" t="str">
        <f>[10]높이!$F$18</f>
        <v>1.20 CR</v>
      </c>
      <c r="AA26" s="18"/>
      <c r="AB26" s="18"/>
      <c r="AC26" s="18"/>
    </row>
    <row r="27" spans="1:29" s="26" customFormat="1" ht="13.5" customHeight="1">
      <c r="A27" s="44"/>
      <c r="B27" s="38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80"/>
      <c r="X27" s="27" t="str">
        <f>[10]높이!$C$19</f>
        <v>최도희</v>
      </c>
      <c r="Y27" s="28" t="str">
        <f>[10]높이!$E$19</f>
        <v>경북지품초</v>
      </c>
      <c r="Z27" s="29" t="str">
        <f>[10]높이!$F$19</f>
        <v>1.20 CR</v>
      </c>
      <c r="AA27" s="18"/>
      <c r="AB27" s="18"/>
      <c r="AC27" s="18"/>
    </row>
    <row r="28" spans="1:29" s="26" customFormat="1" ht="13.5" customHeight="1">
      <c r="A28" s="72">
        <v>4</v>
      </c>
      <c r="B28" s="13" t="s">
        <v>17</v>
      </c>
      <c r="C28" s="19" t="str">
        <f>[10]멀리!$C$11</f>
        <v>김선희</v>
      </c>
      <c r="D28" s="20" t="str">
        <f>[10]멀리!$E$11</f>
        <v>인천문학초</v>
      </c>
      <c r="E28" s="21" t="str">
        <f>[10]멀리!$F$11</f>
        <v>4.26 CR</v>
      </c>
      <c r="F28" s="19" t="str">
        <f>[10]멀리!$C$12</f>
        <v>강윤서</v>
      </c>
      <c r="G28" s="20" t="str">
        <f>[10]멀리!$E$12</f>
        <v>인천동춘초</v>
      </c>
      <c r="H28" s="21" t="str">
        <f>[10]멀리!$F$12</f>
        <v>4.19 CR</v>
      </c>
      <c r="I28" s="19" t="str">
        <f>[10]멀리!$C$13</f>
        <v>최지윤</v>
      </c>
      <c r="J28" s="20" t="str">
        <f>[10]멀리!$E$13</f>
        <v>충남서천초</v>
      </c>
      <c r="K28" s="21" t="str">
        <f>[10]멀리!$F$13</f>
        <v>4.17 CR</v>
      </c>
      <c r="L28" s="19" t="str">
        <f>[10]멀리!$C$14</f>
        <v>이지우</v>
      </c>
      <c r="M28" s="20" t="str">
        <f>[10]멀리!$E$14</f>
        <v>울산남외초</v>
      </c>
      <c r="N28" s="21" t="str">
        <f>[10]멀리!$F$14</f>
        <v>3.98</v>
      </c>
      <c r="O28" s="19" t="str">
        <f>[10]멀리!$C$15</f>
        <v>김주경</v>
      </c>
      <c r="P28" s="20" t="str">
        <f>[10]멀리!$E$15</f>
        <v>서울중동초</v>
      </c>
      <c r="Q28" s="21" t="str">
        <f>[10]멀리!$F$15</f>
        <v>3.86</v>
      </c>
      <c r="R28" s="19" t="str">
        <f>[10]멀리!$C$16</f>
        <v>이가영</v>
      </c>
      <c r="S28" s="20" t="str">
        <f>[10]멀리!$E$16</f>
        <v>전북삼례중앙초</v>
      </c>
      <c r="T28" s="21" t="str">
        <f>[10]멀리!$F$16</f>
        <v>3.81</v>
      </c>
      <c r="U28" s="19" t="str">
        <f>[10]멀리!$C$17</f>
        <v>전지영</v>
      </c>
      <c r="V28" s="20" t="str">
        <f>[10]멀리!$E$17</f>
        <v>전남목포서부초</v>
      </c>
      <c r="W28" s="21" t="str">
        <f>[10]멀리!$F$17</f>
        <v>3.80</v>
      </c>
      <c r="X28" s="19" t="str">
        <f>[10]멀리!$C$18</f>
        <v>김여원</v>
      </c>
      <c r="Y28" s="20" t="str">
        <f>[10]멀리!$E$18</f>
        <v>서울신북초</v>
      </c>
      <c r="Z28" s="21" t="str">
        <f>[10]멀리!$F$18</f>
        <v>3.80</v>
      </c>
    </row>
    <row r="29" spans="1:29" s="26" customFormat="1" ht="13.5" customHeight="1">
      <c r="A29" s="72"/>
      <c r="B29" s="12" t="s">
        <v>14</v>
      </c>
      <c r="C29" s="31"/>
      <c r="D29" s="23" t="str">
        <f>[10]멀리!$G$11</f>
        <v>-0.4</v>
      </c>
      <c r="E29" s="24"/>
      <c r="F29" s="31"/>
      <c r="G29" s="23" t="str">
        <f>[10]멀리!$G$12</f>
        <v>0.1</v>
      </c>
      <c r="H29" s="24"/>
      <c r="I29" s="31"/>
      <c r="J29" s="23" t="str">
        <f>[10]멀리!$G$13</f>
        <v>0.1</v>
      </c>
      <c r="K29" s="24"/>
      <c r="L29" s="31"/>
      <c r="M29" s="23" t="str">
        <f>[10]멀리!$G$14</f>
        <v>0.3</v>
      </c>
      <c r="N29" s="24"/>
      <c r="O29" s="31"/>
      <c r="P29" s="23" t="str">
        <f>[10]멀리!$G$15</f>
        <v>0.5</v>
      </c>
      <c r="Q29" s="24"/>
      <c r="R29" s="31"/>
      <c r="S29" s="23" t="str">
        <f>[10]멀리!$G$16</f>
        <v>-0.2</v>
      </c>
      <c r="T29" s="24"/>
      <c r="U29" s="31"/>
      <c r="V29" s="23" t="str">
        <f>[10]멀리!$G$17</f>
        <v>0.8</v>
      </c>
      <c r="W29" s="24"/>
      <c r="X29" s="31"/>
      <c r="Y29" s="23" t="str">
        <f>[10]멀리!$G$18</f>
        <v>0.3</v>
      </c>
      <c r="Z29" s="24"/>
    </row>
    <row r="30" spans="1:29" s="26" customFormat="1" ht="13.5" customHeight="1">
      <c r="A30" s="39">
        <v>3</v>
      </c>
      <c r="B30" s="14" t="s">
        <v>22</v>
      </c>
      <c r="C30" s="15" t="str">
        <f>[10]포환!$C$11</f>
        <v>이유미</v>
      </c>
      <c r="D30" s="16" t="str">
        <f>[10]포환!$E$11</f>
        <v>대전용전초</v>
      </c>
      <c r="E30" s="17" t="str">
        <f>[10]포환!$F$11</f>
        <v>8.76</v>
      </c>
      <c r="F30" s="15" t="str">
        <f>[10]포환!$C$12</f>
        <v>박서영</v>
      </c>
      <c r="G30" s="16" t="str">
        <f>[10]포환!$E$12</f>
        <v>전남목포서부초</v>
      </c>
      <c r="H30" s="17" t="str">
        <f>[10]포환!$F$12</f>
        <v>8.40</v>
      </c>
      <c r="I30" s="15" t="str">
        <f>[10]포환!$C$13</f>
        <v>김태솔</v>
      </c>
      <c r="J30" s="16" t="str">
        <f>[10]포환!$E$13</f>
        <v>청송진보초</v>
      </c>
      <c r="K30" s="17" t="str">
        <f>[10]포환!$F$13</f>
        <v>7.63</v>
      </c>
      <c r="L30" s="15" t="str">
        <f>[10]포환!$C$14</f>
        <v>고수민</v>
      </c>
      <c r="M30" s="16" t="str">
        <f>[10]포환!$E$14</f>
        <v>충북동성초</v>
      </c>
      <c r="N30" s="17" t="str">
        <f>[10]포환!$F$14</f>
        <v>7.42</v>
      </c>
      <c r="O30" s="15" t="str">
        <f>[10]포환!$C$15</f>
        <v>배민서</v>
      </c>
      <c r="P30" s="16" t="str">
        <f>[10]포환!$E$15</f>
        <v>신어초</v>
      </c>
      <c r="Q30" s="17" t="str">
        <f>[10]포환!$F$15</f>
        <v>6.89</v>
      </c>
      <c r="R30" s="15" t="str">
        <f>[10]포환!$C$16</f>
        <v>박윤아</v>
      </c>
      <c r="S30" s="16" t="str">
        <f>[10]포환!$E$16</f>
        <v>이리모현초</v>
      </c>
      <c r="T30" s="17" t="str">
        <f>[10]포환!$F$16</f>
        <v>6.32</v>
      </c>
      <c r="U30" s="15" t="str">
        <f>[10]포환!$C$17</f>
        <v>최혜민</v>
      </c>
      <c r="V30" s="16" t="str">
        <f>[10]포환!$E$17</f>
        <v>김해봉황초</v>
      </c>
      <c r="W30" s="17" t="str">
        <f>[10]포환!$F$17</f>
        <v>6.14</v>
      </c>
      <c r="X30" s="15" t="str">
        <f>[10]포환!$C$18</f>
        <v>조선우</v>
      </c>
      <c r="Y30" s="16" t="str">
        <f>[10]포환!$E$18</f>
        <v>전북고창초</v>
      </c>
      <c r="Z30" s="17" t="str">
        <f>[10]포환!$F$18</f>
        <v>6.12</v>
      </c>
    </row>
    <row r="31" spans="1:29" s="26" customFormat="1" ht="13.5" customHeight="1">
      <c r="A31" s="32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9" s="9" customFormat="1" ht="14.25" customHeight="1">
      <c r="A32" s="35"/>
      <c r="B32" s="11" t="s">
        <v>24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1">
      <c r="A33" s="35"/>
    </row>
    <row r="34" spans="1:1">
      <c r="A34" s="35"/>
    </row>
  </sheetData>
  <mergeCells count="12">
    <mergeCell ref="A28:A29"/>
    <mergeCell ref="E2:T2"/>
    <mergeCell ref="B3:C3"/>
    <mergeCell ref="F3:S3"/>
    <mergeCell ref="A7:A8"/>
    <mergeCell ref="A9:A10"/>
    <mergeCell ref="A13:A14"/>
    <mergeCell ref="B17:C17"/>
    <mergeCell ref="F17:S17"/>
    <mergeCell ref="A21:A22"/>
    <mergeCell ref="A23:A24"/>
    <mergeCell ref="C27:W27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view="pageBreakPreview" zoomScaleSheetLayoutView="100" workbookViewId="0">
      <selection activeCell="E2" sqref="E2:T2"/>
    </sheetView>
  </sheetViews>
  <sheetFormatPr defaultRowHeight="14"/>
  <cols>
    <col min="1" max="1" width="2.33203125" style="34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9">
      <c r="A1" s="33"/>
    </row>
    <row r="2" spans="1:29" s="9" customFormat="1" ht="55.5" customHeight="1" thickBot="1">
      <c r="A2" s="33"/>
      <c r="B2" s="10"/>
      <c r="C2" s="10"/>
      <c r="D2" s="10"/>
      <c r="E2" s="73" t="s">
        <v>32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30" t="s">
        <v>21</v>
      </c>
      <c r="V2" s="30"/>
      <c r="W2" s="30"/>
      <c r="X2" s="30"/>
      <c r="Y2" s="30"/>
      <c r="Z2" s="30"/>
    </row>
    <row r="3" spans="1:29" s="9" customFormat="1" ht="14.5" thickTop="1">
      <c r="A3" s="34"/>
      <c r="B3" s="75" t="s">
        <v>61</v>
      </c>
      <c r="C3" s="75"/>
      <c r="D3" s="10"/>
      <c r="E3" s="10"/>
      <c r="F3" s="76" t="s">
        <v>33</v>
      </c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8</v>
      </c>
      <c r="C5" s="2"/>
      <c r="D5" s="3" t="s">
        <v>0</v>
      </c>
      <c r="E5" s="4"/>
      <c r="F5" s="2"/>
      <c r="G5" s="3" t="s">
        <v>11</v>
      </c>
      <c r="H5" s="4"/>
      <c r="I5" s="2"/>
      <c r="J5" s="3" t="s">
        <v>1</v>
      </c>
      <c r="K5" s="4"/>
      <c r="L5" s="2"/>
      <c r="M5" s="3" t="s">
        <v>2</v>
      </c>
      <c r="N5" s="4"/>
      <c r="O5" s="2"/>
      <c r="P5" s="3" t="s">
        <v>3</v>
      </c>
      <c r="Q5" s="4"/>
      <c r="R5" s="2"/>
      <c r="S5" s="3" t="s">
        <v>4</v>
      </c>
      <c r="T5" s="4"/>
      <c r="U5" s="2"/>
      <c r="V5" s="3" t="s">
        <v>5</v>
      </c>
      <c r="W5" s="4"/>
      <c r="X5" s="2"/>
      <c r="Y5" s="3" t="s">
        <v>9</v>
      </c>
      <c r="Z5" s="4"/>
    </row>
    <row r="6" spans="1:29" ht="14.5" thickBot="1">
      <c r="A6" s="35"/>
      <c r="B6" s="6" t="s">
        <v>12</v>
      </c>
      <c r="C6" s="5" t="s">
        <v>6</v>
      </c>
      <c r="D6" s="5" t="s">
        <v>10</v>
      </c>
      <c r="E6" s="5" t="s">
        <v>7</v>
      </c>
      <c r="F6" s="5" t="s">
        <v>6</v>
      </c>
      <c r="G6" s="5" t="s">
        <v>10</v>
      </c>
      <c r="H6" s="5" t="s">
        <v>7</v>
      </c>
      <c r="I6" s="5" t="s">
        <v>6</v>
      </c>
      <c r="J6" s="5" t="s">
        <v>10</v>
      </c>
      <c r="K6" s="5" t="s">
        <v>7</v>
      </c>
      <c r="L6" s="5" t="s">
        <v>6</v>
      </c>
      <c r="M6" s="5" t="s">
        <v>10</v>
      </c>
      <c r="N6" s="5" t="s">
        <v>7</v>
      </c>
      <c r="O6" s="5" t="s">
        <v>6</v>
      </c>
      <c r="P6" s="5" t="s">
        <v>10</v>
      </c>
      <c r="Q6" s="5" t="s">
        <v>7</v>
      </c>
      <c r="R6" s="5" t="s">
        <v>6</v>
      </c>
      <c r="S6" s="5" t="s">
        <v>10</v>
      </c>
      <c r="T6" s="5" t="s">
        <v>7</v>
      </c>
      <c r="U6" s="5" t="s">
        <v>6</v>
      </c>
      <c r="V6" s="5" t="s">
        <v>10</v>
      </c>
      <c r="W6" s="5" t="s">
        <v>7</v>
      </c>
      <c r="X6" s="5" t="s">
        <v>6</v>
      </c>
      <c r="Y6" s="5" t="s">
        <v>10</v>
      </c>
      <c r="Z6" s="5" t="s">
        <v>7</v>
      </c>
    </row>
    <row r="7" spans="1:29" s="26" customFormat="1" ht="13.5" customHeight="1" thickTop="1">
      <c r="A7" s="72">
        <v>3</v>
      </c>
      <c r="B7" s="13" t="s">
        <v>13</v>
      </c>
      <c r="C7" s="19" t="str">
        <f>[11]결승기록지!$C$11</f>
        <v>박상현</v>
      </c>
      <c r="D7" s="20" t="str">
        <f>[11]결승기록지!$E$11</f>
        <v>충주남한강초</v>
      </c>
      <c r="E7" s="21" t="str">
        <f>[11]결승기록지!$F$11</f>
        <v>12.13</v>
      </c>
      <c r="F7" s="19" t="str">
        <f>[11]결승기록지!$C$12</f>
        <v>원형진</v>
      </c>
      <c r="G7" s="20" t="str">
        <f>[11]결승기록지!$E$12</f>
        <v>충남아산남성초</v>
      </c>
      <c r="H7" s="21" t="str">
        <f>[11]결승기록지!$F$12</f>
        <v>12.40</v>
      </c>
      <c r="I7" s="19" t="str">
        <f>[11]결승기록지!$C$13</f>
        <v>서동휘</v>
      </c>
      <c r="J7" s="20" t="str">
        <f>[11]결승기록지!$E$13</f>
        <v>서울신북초</v>
      </c>
      <c r="K7" s="21" t="str">
        <f>[11]결승기록지!$F$13</f>
        <v>12.48</v>
      </c>
      <c r="L7" s="19" t="str">
        <f>[11]결승기록지!$C$14</f>
        <v>최준혁</v>
      </c>
      <c r="M7" s="20" t="str">
        <f>[11]결승기록지!$E$14</f>
        <v>인천문학초</v>
      </c>
      <c r="N7" s="21" t="str">
        <f>[11]결승기록지!$F$14</f>
        <v>12.57</v>
      </c>
      <c r="O7" s="19" t="str">
        <f>[11]결승기록지!$C$15</f>
        <v>이예준</v>
      </c>
      <c r="P7" s="20" t="str">
        <f>[11]결승기록지!$E$15</f>
        <v>부산용산초</v>
      </c>
      <c r="Q7" s="21" t="str">
        <f>[11]결승기록지!$F$15</f>
        <v>12.68</v>
      </c>
      <c r="R7" s="19" t="str">
        <f>[11]결승기록지!$C$16</f>
        <v>이지우</v>
      </c>
      <c r="S7" s="20" t="str">
        <f>[11]결승기록지!$E$16</f>
        <v>충북단월초</v>
      </c>
      <c r="T7" s="21" t="str">
        <f>[11]결승기록지!$F$16</f>
        <v>12.72</v>
      </c>
      <c r="U7" s="19" t="str">
        <f>[11]결승기록지!$C$17</f>
        <v>이예성</v>
      </c>
      <c r="V7" s="20" t="str">
        <f>[11]결승기록지!$E$17</f>
        <v>부산문현초</v>
      </c>
      <c r="W7" s="21" t="str">
        <f>[11]결승기록지!$F$17</f>
        <v>12.98</v>
      </c>
      <c r="X7" s="19" t="str">
        <f>[11]결승기록지!$C$18</f>
        <v>이유겸</v>
      </c>
      <c r="Y7" s="20" t="str">
        <f>[11]결승기록지!$E$18</f>
        <v>인천문학초</v>
      </c>
      <c r="Z7" s="21" t="str">
        <f>[11]결승기록지!$F$18</f>
        <v>13.10</v>
      </c>
    </row>
    <row r="8" spans="1:29" s="26" customFormat="1" ht="13.5" customHeight="1">
      <c r="A8" s="72"/>
      <c r="B8" s="12" t="s">
        <v>14</v>
      </c>
      <c r="C8" s="22"/>
      <c r="D8" s="23" t="str">
        <f>[11]결승기록지!$G$8</f>
        <v>1.1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4"/>
    </row>
    <row r="9" spans="1:29" s="26" customFormat="1" ht="13.5" customHeight="1">
      <c r="A9" s="72">
        <v>4</v>
      </c>
      <c r="B9" s="13" t="s">
        <v>18</v>
      </c>
      <c r="C9" s="19" t="str">
        <f>[12]결승기록지!$C$11</f>
        <v>이예준</v>
      </c>
      <c r="D9" s="20" t="str">
        <f>[12]결승기록지!$E$11</f>
        <v>부산용산초</v>
      </c>
      <c r="E9" s="21" t="str">
        <f>[12]결승기록지!$F$11</f>
        <v>25.54</v>
      </c>
      <c r="F9" s="19" t="str">
        <f>[12]결승기록지!$C$12</f>
        <v>최준혁</v>
      </c>
      <c r="G9" s="20" t="str">
        <f>[12]결승기록지!$E$12</f>
        <v>인천문학초</v>
      </c>
      <c r="H9" s="21" t="str">
        <f>[12]결승기록지!$F$12</f>
        <v>25.75</v>
      </c>
      <c r="I9" s="19" t="str">
        <f>[12]결승기록지!$C$13</f>
        <v>서동휘</v>
      </c>
      <c r="J9" s="20" t="str">
        <f>[12]결승기록지!$E$13</f>
        <v>서울신북초</v>
      </c>
      <c r="K9" s="21" t="str">
        <f>[12]결승기록지!$F$13</f>
        <v>26.00</v>
      </c>
      <c r="L9" s="19" t="str">
        <f>[12]결승기록지!$C$14</f>
        <v>이정민</v>
      </c>
      <c r="M9" s="20" t="str">
        <f>[12]결승기록지!$E$14</f>
        <v>경기현일초</v>
      </c>
      <c r="N9" s="21" t="str">
        <f>[12]결승기록지!$F$14</f>
        <v>26.11</v>
      </c>
      <c r="O9" s="19" t="str">
        <f>[12]결승기록지!$C$15</f>
        <v>이유겸</v>
      </c>
      <c r="P9" s="20" t="str">
        <f>[12]결승기록지!$E$15</f>
        <v>인천문학초</v>
      </c>
      <c r="Q9" s="21" t="str">
        <f>[12]결승기록지!$F$15</f>
        <v>26.71</v>
      </c>
      <c r="R9" s="19" t="str">
        <f>[12]결승기록지!$C$16</f>
        <v>이예성</v>
      </c>
      <c r="S9" s="20" t="str">
        <f>[12]결승기록지!$E$16</f>
        <v>부산문현초</v>
      </c>
      <c r="T9" s="21" t="str">
        <f>[12]결승기록지!$F$16</f>
        <v>26.86</v>
      </c>
      <c r="U9" s="19"/>
      <c r="V9" s="20"/>
      <c r="W9" s="21"/>
      <c r="X9" s="19"/>
      <c r="Y9" s="20"/>
      <c r="Z9" s="21"/>
    </row>
    <row r="10" spans="1:29" s="26" customFormat="1" ht="13.5" customHeight="1">
      <c r="A10" s="72"/>
      <c r="B10" s="12" t="s">
        <v>14</v>
      </c>
      <c r="C10" s="22"/>
      <c r="D10" s="23" t="str">
        <f>[12]결승기록지!$G$8</f>
        <v>0.7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4"/>
    </row>
    <row r="11" spans="1:29" s="26" customFormat="1" ht="13.5" customHeight="1">
      <c r="A11" s="39">
        <v>3</v>
      </c>
      <c r="B11" s="14" t="s">
        <v>19</v>
      </c>
      <c r="C11" s="19" t="str">
        <f>[13]결승기록지!$C$11</f>
        <v>이민규</v>
      </c>
      <c r="D11" s="20" t="str">
        <f>[13]결승기록지!$E$11</f>
        <v>홍성초</v>
      </c>
      <c r="E11" s="21" t="str">
        <f>[13]결승기록지!$F$11</f>
        <v>2:14.28 CR</v>
      </c>
      <c r="F11" s="19" t="str">
        <f>[13]결승기록지!$C$12</f>
        <v>현우진</v>
      </c>
      <c r="G11" s="20" t="str">
        <f>[13]결승기록지!$E$12</f>
        <v>인천서곶초</v>
      </c>
      <c r="H11" s="21" t="str">
        <f>[13]결승기록지!$F$12</f>
        <v>2:19.73 CR</v>
      </c>
      <c r="I11" s="19" t="str">
        <f>[13]결승기록지!$C$13</f>
        <v>김선우</v>
      </c>
      <c r="J11" s="20" t="str">
        <f>[13]결승기록지!$E$13</f>
        <v>충주성남초</v>
      </c>
      <c r="K11" s="21" t="str">
        <f>[13]결승기록지!$F$13</f>
        <v>2:20.61</v>
      </c>
      <c r="L11" s="19" t="str">
        <f>[13]결승기록지!$C$14</f>
        <v>지홍민</v>
      </c>
      <c r="M11" s="20" t="str">
        <f>[13]결승기록지!$E$14</f>
        <v>신어초</v>
      </c>
      <c r="N11" s="21" t="str">
        <f>[13]결승기록지!$F$14</f>
        <v>2:22.30</v>
      </c>
      <c r="O11" s="19" t="str">
        <f>[13]결승기록지!$C$15</f>
        <v>김현수</v>
      </c>
      <c r="P11" s="20" t="str">
        <f>[13]결승기록지!$E$15</f>
        <v>울산양사초</v>
      </c>
      <c r="Q11" s="21" t="str">
        <f>[13]결승기록지!$F$15</f>
        <v>2:26.17</v>
      </c>
      <c r="R11" s="19" t="str">
        <f>[13]결승기록지!$C$16</f>
        <v>이현수</v>
      </c>
      <c r="S11" s="20" t="str">
        <f>[13]결승기록지!$E$16</f>
        <v>인천서곶초</v>
      </c>
      <c r="T11" s="21" t="str">
        <f>[13]결승기록지!$F$16</f>
        <v>2:28.40</v>
      </c>
      <c r="U11" s="19" t="str">
        <f>[13]결승기록지!$C$17</f>
        <v>안지호</v>
      </c>
      <c r="V11" s="20" t="str">
        <f>[13]결승기록지!$E$17</f>
        <v>서울증산초</v>
      </c>
      <c r="W11" s="21" t="str">
        <f>[13]결승기록지!$F$17</f>
        <v>2:29.58</v>
      </c>
      <c r="X11" s="19" t="str">
        <f>[13]결승기록지!$C$18</f>
        <v>황선호</v>
      </c>
      <c r="Y11" s="20" t="str">
        <f>[13]결승기록지!$E$18</f>
        <v>서울남부초</v>
      </c>
      <c r="Z11" s="21" t="str">
        <f>[13]결승기록지!$F$18</f>
        <v>2:30.16</v>
      </c>
    </row>
    <row r="12" spans="1:29" s="26" customFormat="1" ht="13.5" customHeight="1">
      <c r="A12" s="44">
        <v>4</v>
      </c>
      <c r="B12" s="38" t="s">
        <v>23</v>
      </c>
      <c r="C12" s="27" t="str">
        <f>[14]높이!$C$11</f>
        <v>심우준</v>
      </c>
      <c r="D12" s="28" t="str">
        <f>[14]높이!$E$11</f>
        <v>인천석남초</v>
      </c>
      <c r="E12" s="29" t="str">
        <f>[14]높이!$F$11</f>
        <v>1.53</v>
      </c>
      <c r="F12" s="27" t="str">
        <f>[14]높이!$C$12</f>
        <v>박태연</v>
      </c>
      <c r="G12" s="28" t="str">
        <f>[14]높이!$E$12</f>
        <v>서울당서초</v>
      </c>
      <c r="H12" s="29" t="str">
        <f>[14]높이!$F$12</f>
        <v>1.50</v>
      </c>
      <c r="I12" s="27" t="str">
        <f>[14]높이!$C$13</f>
        <v>박경민</v>
      </c>
      <c r="J12" s="28" t="str">
        <f>[14]높이!$E$13</f>
        <v>영양중앙초</v>
      </c>
      <c r="K12" s="29" t="str">
        <f>[14]높이!$F$13</f>
        <v>1.45</v>
      </c>
      <c r="L12" s="27" t="str">
        <f>[14]높이!$C$14</f>
        <v>김근원</v>
      </c>
      <c r="M12" s="28" t="str">
        <f>[14]높이!$E$14</f>
        <v>순천동명초</v>
      </c>
      <c r="N12" s="29" t="str">
        <f>[14]높이!$F$14</f>
        <v>1.45</v>
      </c>
      <c r="O12" s="27" t="str">
        <f>[14]높이!$C$15</f>
        <v>조준영</v>
      </c>
      <c r="P12" s="28" t="str">
        <f>[14]높이!$E$15</f>
        <v>개봉초</v>
      </c>
      <c r="Q12" s="29" t="str">
        <f>[14]높이!$F$15</f>
        <v>1.35</v>
      </c>
      <c r="R12" s="27" t="str">
        <f>[14]높이!$C$16</f>
        <v>강민재</v>
      </c>
      <c r="S12" s="28" t="str">
        <f>[14]높이!$E$16</f>
        <v>서울증산초</v>
      </c>
      <c r="T12" s="29" t="str">
        <f>[14]높이!$F$16</f>
        <v>1.30</v>
      </c>
      <c r="U12" s="27" t="str">
        <f>[14]높이!$C$17</f>
        <v>박건하</v>
      </c>
      <c r="V12" s="28" t="str">
        <f>[14]높이!$E$17</f>
        <v>광주수문초</v>
      </c>
      <c r="W12" s="29" t="str">
        <f>[14]높이!$F$17</f>
        <v>1.30</v>
      </c>
      <c r="X12" s="27" t="str">
        <f>[14]높이!$C$18</f>
        <v>이주영</v>
      </c>
      <c r="Y12" s="28" t="str">
        <f>[14]높이!$E$18</f>
        <v>경기신하초</v>
      </c>
      <c r="Z12" s="29" t="str">
        <f>[14]높이!$F$18</f>
        <v>1.25</v>
      </c>
      <c r="AA12" s="18"/>
      <c r="AB12" s="18"/>
      <c r="AC12" s="18"/>
    </row>
    <row r="13" spans="1:29" s="26" customFormat="1" ht="7.5" customHeight="1">
      <c r="A13" s="44"/>
      <c r="B13" s="38"/>
      <c r="C13" s="27"/>
      <c r="D13" s="28"/>
      <c r="E13" s="29"/>
      <c r="F13" s="27"/>
      <c r="G13" s="28"/>
      <c r="H13" s="29"/>
      <c r="I13" s="27"/>
      <c r="J13" s="28"/>
      <c r="K13" s="29"/>
      <c r="L13" s="27"/>
      <c r="M13" s="28"/>
      <c r="N13" s="29"/>
      <c r="O13" s="27"/>
      <c r="P13" s="28"/>
      <c r="Q13" s="29"/>
      <c r="R13" s="81" t="s">
        <v>62</v>
      </c>
      <c r="S13" s="79"/>
      <c r="T13" s="79"/>
      <c r="U13" s="79"/>
      <c r="V13" s="79"/>
      <c r="W13" s="80"/>
      <c r="X13" s="27"/>
      <c r="Y13" s="28"/>
      <c r="Z13" s="29"/>
      <c r="AA13" s="18"/>
      <c r="AB13" s="18"/>
      <c r="AC13" s="18"/>
    </row>
    <row r="14" spans="1:29" s="26" customFormat="1" ht="13.5" customHeight="1">
      <c r="A14" s="72">
        <v>5</v>
      </c>
      <c r="B14" s="13" t="s">
        <v>17</v>
      </c>
      <c r="C14" s="19" t="str">
        <f>[14]멀리!$C$11</f>
        <v>박상현</v>
      </c>
      <c r="D14" s="20" t="str">
        <f>[14]멀리!$E$11</f>
        <v>충북남한강초</v>
      </c>
      <c r="E14" s="21" t="str">
        <f>[14]멀리!$F$11</f>
        <v>5.61 CR</v>
      </c>
      <c r="F14" s="19" t="str">
        <f>[14]멀리!$C$12</f>
        <v>김선우</v>
      </c>
      <c r="G14" s="20" t="str">
        <f>[14]멀리!$E$12</f>
        <v>충주성남초</v>
      </c>
      <c r="H14" s="21" t="str">
        <f>[14]멀리!$F$12</f>
        <v>5.38 CR</v>
      </c>
      <c r="I14" s="19" t="str">
        <f>[14]멀리!$C$13</f>
        <v>이정민</v>
      </c>
      <c r="J14" s="20" t="str">
        <f>[14]멀리!$E$13</f>
        <v>경기현일초</v>
      </c>
      <c r="K14" s="21" t="str">
        <f>[14]멀리!$F$13</f>
        <v>5.32 CR</v>
      </c>
      <c r="L14" s="19" t="str">
        <f>[14]멀리!$C$14</f>
        <v>이지우</v>
      </c>
      <c r="M14" s="20" t="str">
        <f>[14]멀리!$E$14</f>
        <v>충북단월초</v>
      </c>
      <c r="N14" s="21" t="str">
        <f>[14]멀리!$F$14</f>
        <v>5.15 CR</v>
      </c>
      <c r="O14" s="19" t="str">
        <f>[14]멀리!$C$15</f>
        <v>양태훈</v>
      </c>
      <c r="P14" s="20" t="str">
        <f>[14]멀리!$E$15</f>
        <v>경북벽진초</v>
      </c>
      <c r="Q14" s="21" t="str">
        <f>[14]멀리!$F$15</f>
        <v>5.13 CR</v>
      </c>
      <c r="R14" s="19" t="str">
        <f>[14]멀리!$C$16</f>
        <v>이재희</v>
      </c>
      <c r="S14" s="20" t="str">
        <f>[14]멀리!$E$16</f>
        <v>대전탄방초</v>
      </c>
      <c r="T14" s="21" t="str">
        <f>[14]멀리!$F$16</f>
        <v>4.84</v>
      </c>
      <c r="U14" s="19" t="str">
        <f>[14]멀리!$C$17</f>
        <v>김민석</v>
      </c>
      <c r="V14" s="20" t="str">
        <f>[14]멀리!$E$17</f>
        <v>개봉초</v>
      </c>
      <c r="W14" s="21" t="str">
        <f>[14]멀리!$F$17</f>
        <v>4.84</v>
      </c>
      <c r="X14" s="19" t="str">
        <f>[14]멀리!$C$18</f>
        <v>고민호</v>
      </c>
      <c r="Y14" s="20" t="str">
        <f>[14]멀리!$E$18</f>
        <v>전북봉서초</v>
      </c>
      <c r="Z14" s="21" t="str">
        <f>[14]멀리!$F$18</f>
        <v>4.47</v>
      </c>
    </row>
    <row r="15" spans="1:29" s="26" customFormat="1" ht="13.5" customHeight="1">
      <c r="A15" s="72"/>
      <c r="B15" s="12" t="s">
        <v>14</v>
      </c>
      <c r="C15" s="31"/>
      <c r="D15" s="23" t="str">
        <f>[14]멀리!$G$11</f>
        <v>0.0</v>
      </c>
      <c r="E15" s="24"/>
      <c r="F15" s="31"/>
      <c r="G15" s="23" t="str">
        <f>[14]멀리!$G$12</f>
        <v>-0.2</v>
      </c>
      <c r="H15" s="24"/>
      <c r="I15" s="31"/>
      <c r="J15" s="23" t="str">
        <f>[14]멀리!$G$13</f>
        <v>-0.7</v>
      </c>
      <c r="K15" s="24"/>
      <c r="L15" s="31"/>
      <c r="M15" s="23" t="str">
        <f>[14]멀리!$G$14</f>
        <v>-0.6</v>
      </c>
      <c r="N15" s="24"/>
      <c r="O15" s="31"/>
      <c r="P15" s="23" t="str">
        <f>[14]멀리!$G$15</f>
        <v>-0.2</v>
      </c>
      <c r="Q15" s="24"/>
      <c r="R15" s="31"/>
      <c r="S15" s="23" t="str">
        <f>[14]멀리!$G$16</f>
        <v>0.5</v>
      </c>
      <c r="T15" s="24"/>
      <c r="U15" s="31"/>
      <c r="V15" s="23" t="str">
        <f>[14]멀리!$G$17</f>
        <v>1.3</v>
      </c>
      <c r="W15" s="24"/>
      <c r="X15" s="31"/>
      <c r="Y15" s="23" t="str">
        <f>[14]멀리!$G$18</f>
        <v>1.6</v>
      </c>
      <c r="Z15" s="24"/>
    </row>
    <row r="16" spans="1:29" s="26" customFormat="1" ht="13.5" customHeight="1">
      <c r="A16" s="39">
        <v>3</v>
      </c>
      <c r="B16" s="14" t="s">
        <v>22</v>
      </c>
      <c r="C16" s="15" t="str">
        <f>[14]포환!$C$11</f>
        <v>최지호</v>
      </c>
      <c r="D16" s="16" t="str">
        <f>[14]포환!$E$11</f>
        <v>남해지족초</v>
      </c>
      <c r="E16" s="17" t="str">
        <f>[14]포환!$F$11</f>
        <v>13.74</v>
      </c>
      <c r="F16" s="15" t="str">
        <f>[14]포환!$C$12</f>
        <v>이서준</v>
      </c>
      <c r="G16" s="16" t="str">
        <f>[14]포환!$E$12</f>
        <v>대전옥계초</v>
      </c>
      <c r="H16" s="17" t="str">
        <f>[14]포환!$F$12</f>
        <v>13.04</v>
      </c>
      <c r="I16" s="15" t="str">
        <f>[14]포환!$C$13</f>
        <v>장강건</v>
      </c>
      <c r="J16" s="16" t="str">
        <f>[14]포환!$E$13</f>
        <v>전남나주중앙초</v>
      </c>
      <c r="K16" s="17" t="str">
        <f>[14]포환!$F$13</f>
        <v>11.39</v>
      </c>
      <c r="L16" s="15" t="str">
        <f>[14]포환!$C$14</f>
        <v>이동진</v>
      </c>
      <c r="M16" s="16" t="str">
        <f>[14]포환!$E$14</f>
        <v>충북동성초</v>
      </c>
      <c r="N16" s="17" t="str">
        <f>[14]포환!$F$14</f>
        <v>11.27</v>
      </c>
      <c r="O16" s="15" t="str">
        <f>[14]포환!$C$15</f>
        <v>이태주</v>
      </c>
      <c r="P16" s="16" t="str">
        <f>[14]포환!$E$15</f>
        <v>남양주송라초</v>
      </c>
      <c r="Q16" s="17" t="str">
        <f>[14]포환!$F$15</f>
        <v>9.44</v>
      </c>
      <c r="R16" s="15" t="str">
        <f>[14]포환!$C$16</f>
        <v>한준석</v>
      </c>
      <c r="S16" s="16" t="str">
        <f>[14]포환!$E$16</f>
        <v>남양주송라초</v>
      </c>
      <c r="T16" s="17" t="str">
        <f>[14]포환!$F$16</f>
        <v>8.66</v>
      </c>
      <c r="U16" s="15" t="str">
        <f>[14]포환!$C$17</f>
        <v>김기웅</v>
      </c>
      <c r="V16" s="16" t="str">
        <f>[14]포환!$E$17</f>
        <v>사내초</v>
      </c>
      <c r="W16" s="17" t="str">
        <f>[14]포환!$F$17</f>
        <v>7.89</v>
      </c>
      <c r="X16" s="15" t="str">
        <f>[14]포환!$C$18</f>
        <v>박시형</v>
      </c>
      <c r="Y16" s="16" t="str">
        <f>[14]포환!$E$18</f>
        <v>경기현일초</v>
      </c>
      <c r="Z16" s="17" t="str">
        <f>[14]포환!$F$18</f>
        <v>7.55</v>
      </c>
    </row>
    <row r="17" spans="1:29" s="26" customFormat="1" ht="30.75" customHeight="1">
      <c r="A17" s="3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9" s="9" customFormat="1">
      <c r="A18" s="43"/>
      <c r="B18" s="75" t="s">
        <v>63</v>
      </c>
      <c r="C18" s="75"/>
      <c r="D18" s="10"/>
      <c r="E18" s="10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10"/>
      <c r="U18" s="10"/>
      <c r="V18" s="10"/>
      <c r="W18" s="10"/>
      <c r="X18" s="10"/>
      <c r="Y18" s="10"/>
      <c r="Z18" s="10"/>
    </row>
    <row r="19" spans="1:29" ht="9.75" customHeight="1">
      <c r="A19" s="4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9">
      <c r="A20" s="43"/>
      <c r="B20" s="7" t="s">
        <v>8</v>
      </c>
      <c r="C20" s="2"/>
      <c r="D20" s="3" t="s">
        <v>0</v>
      </c>
      <c r="E20" s="4"/>
      <c r="F20" s="2"/>
      <c r="G20" s="3" t="s">
        <v>11</v>
      </c>
      <c r="H20" s="4"/>
      <c r="I20" s="2"/>
      <c r="J20" s="3" t="s">
        <v>1</v>
      </c>
      <c r="K20" s="4"/>
      <c r="L20" s="2"/>
      <c r="M20" s="3" t="s">
        <v>2</v>
      </c>
      <c r="N20" s="4"/>
      <c r="O20" s="2"/>
      <c r="P20" s="3" t="s">
        <v>3</v>
      </c>
      <c r="Q20" s="4"/>
      <c r="R20" s="2"/>
      <c r="S20" s="3" t="s">
        <v>4</v>
      </c>
      <c r="T20" s="4"/>
      <c r="U20" s="2"/>
      <c r="V20" s="3" t="s">
        <v>5</v>
      </c>
      <c r="W20" s="4"/>
      <c r="X20" s="2"/>
      <c r="Y20" s="3" t="s">
        <v>9</v>
      </c>
      <c r="Z20" s="4"/>
    </row>
    <row r="21" spans="1:29" ht="14.5" thickBot="1">
      <c r="A21" s="39"/>
      <c r="B21" s="6" t="s">
        <v>12</v>
      </c>
      <c r="C21" s="5" t="s">
        <v>6</v>
      </c>
      <c r="D21" s="5" t="s">
        <v>10</v>
      </c>
      <c r="E21" s="5" t="s">
        <v>7</v>
      </c>
      <c r="F21" s="5" t="s">
        <v>6</v>
      </c>
      <c r="G21" s="5" t="s">
        <v>10</v>
      </c>
      <c r="H21" s="5" t="s">
        <v>7</v>
      </c>
      <c r="I21" s="5" t="s">
        <v>6</v>
      </c>
      <c r="J21" s="5" t="s">
        <v>10</v>
      </c>
      <c r="K21" s="5" t="s">
        <v>7</v>
      </c>
      <c r="L21" s="5" t="s">
        <v>6</v>
      </c>
      <c r="M21" s="5" t="s">
        <v>10</v>
      </c>
      <c r="N21" s="5" t="s">
        <v>7</v>
      </c>
      <c r="O21" s="5" t="s">
        <v>6</v>
      </c>
      <c r="P21" s="5" t="s">
        <v>10</v>
      </c>
      <c r="Q21" s="5" t="s">
        <v>7</v>
      </c>
      <c r="R21" s="5" t="s">
        <v>6</v>
      </c>
      <c r="S21" s="5" t="s">
        <v>10</v>
      </c>
      <c r="T21" s="5" t="s">
        <v>7</v>
      </c>
      <c r="U21" s="5" t="s">
        <v>6</v>
      </c>
      <c r="V21" s="5" t="s">
        <v>10</v>
      </c>
      <c r="W21" s="5" t="s">
        <v>7</v>
      </c>
      <c r="X21" s="5" t="s">
        <v>6</v>
      </c>
      <c r="Y21" s="5" t="s">
        <v>10</v>
      </c>
      <c r="Z21" s="5" t="s">
        <v>7</v>
      </c>
    </row>
    <row r="22" spans="1:29" s="26" customFormat="1" ht="13.5" customHeight="1" thickTop="1">
      <c r="A22" s="72">
        <v>3</v>
      </c>
      <c r="B22" s="13" t="s">
        <v>13</v>
      </c>
      <c r="C22" s="19" t="str">
        <f>[15]결승기록지!$C$11</f>
        <v>전지유</v>
      </c>
      <c r="D22" s="20" t="str">
        <f>[15]결승기록지!$E$11</f>
        <v>외간초</v>
      </c>
      <c r="E22" s="21" t="str">
        <f>[15]결승기록지!$F$11</f>
        <v>12.95</v>
      </c>
      <c r="F22" s="19" t="str">
        <f>[15]결승기록지!$C$12</f>
        <v>권가은</v>
      </c>
      <c r="G22" s="20" t="str">
        <f>[15]결승기록지!$E$12</f>
        <v>인천논곡초</v>
      </c>
      <c r="H22" s="21" t="str">
        <f>[15]결승기록지!$F$12</f>
        <v>13.02</v>
      </c>
      <c r="I22" s="19" t="str">
        <f>[15]결승기록지!$C$13</f>
        <v>이지원</v>
      </c>
      <c r="J22" s="20" t="str">
        <f>[15]결승기록지!$E$13</f>
        <v>개봉초</v>
      </c>
      <c r="K22" s="21" t="str">
        <f>[15]결승기록지!$F$13</f>
        <v>13.57</v>
      </c>
      <c r="L22" s="19" t="str">
        <f>[15]결승기록지!$C$14</f>
        <v>송혜주</v>
      </c>
      <c r="M22" s="20" t="str">
        <f>[15]결승기록지!$E$14</f>
        <v>개봉초</v>
      </c>
      <c r="N22" s="21" t="str">
        <f>[15]결승기록지!$F$14</f>
        <v>13.60</v>
      </c>
      <c r="O22" s="19" t="str">
        <f>[15]결승기록지!$C$15</f>
        <v>이혜림</v>
      </c>
      <c r="P22" s="20" t="str">
        <f>[15]결승기록지!$E$15</f>
        <v>서울강신초</v>
      </c>
      <c r="Q22" s="21" t="str">
        <f>[15]결승기록지!$F$15</f>
        <v>13.66</v>
      </c>
      <c r="R22" s="19" t="str">
        <f>[15]결승기록지!$C$16</f>
        <v>황지연</v>
      </c>
      <c r="S22" s="20" t="str">
        <f>[15]결승기록지!$E$16</f>
        <v>병곡초</v>
      </c>
      <c r="T22" s="21" t="str">
        <f>[15]결승기록지!$F$16</f>
        <v>13.97</v>
      </c>
      <c r="U22" s="19" t="str">
        <f>[15]결승기록지!$C$17</f>
        <v>이승서</v>
      </c>
      <c r="V22" s="20" t="str">
        <f>[15]결승기록지!$E$17</f>
        <v>경기소래초</v>
      </c>
      <c r="W22" s="21" t="str">
        <f>[15]결승기록지!$F$17</f>
        <v>13.99</v>
      </c>
      <c r="X22" s="19" t="str">
        <f>[15]결승기록지!$C$18</f>
        <v>배서연</v>
      </c>
      <c r="Y22" s="20" t="str">
        <f>[15]결승기록지!$E$18</f>
        <v>서울강신초</v>
      </c>
      <c r="Z22" s="21" t="str">
        <f>[15]결승기록지!$F$18</f>
        <v>14.03</v>
      </c>
    </row>
    <row r="23" spans="1:29" s="26" customFormat="1" ht="13.5" customHeight="1">
      <c r="A23" s="72"/>
      <c r="B23" s="12" t="s">
        <v>14</v>
      </c>
      <c r="C23" s="22"/>
      <c r="D23" s="23" t="str">
        <f>[15]결승기록지!$G$8</f>
        <v>1.3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4"/>
    </row>
    <row r="24" spans="1:29" s="26" customFormat="1" ht="13.5" customHeight="1">
      <c r="A24" s="72">
        <v>4</v>
      </c>
      <c r="B24" s="13" t="s">
        <v>18</v>
      </c>
      <c r="C24" s="19" t="str">
        <f>[16]결승기록지!$C$11</f>
        <v>권가은</v>
      </c>
      <c r="D24" s="20" t="str">
        <f>[16]결승기록지!$E$11</f>
        <v>인천논곡초</v>
      </c>
      <c r="E24" s="21" t="str">
        <f>[16]결승기록지!$F$11</f>
        <v>27.34</v>
      </c>
      <c r="F24" s="19" t="str">
        <f>[16]결승기록지!$C$12</f>
        <v>송혜주</v>
      </c>
      <c r="G24" s="20" t="str">
        <f>[16]결승기록지!$E$12</f>
        <v>개봉초</v>
      </c>
      <c r="H24" s="21" t="str">
        <f>[16]결승기록지!$F$12</f>
        <v>28.04</v>
      </c>
      <c r="I24" s="19" t="str">
        <f>[16]결승기록지!$C$13</f>
        <v>조수민</v>
      </c>
      <c r="J24" s="20" t="str">
        <f>[16]결승기록지!$E$13</f>
        <v>충남당진원당초</v>
      </c>
      <c r="K24" s="21" t="str">
        <f>[16]결승기록지!$F$13</f>
        <v>28.05</v>
      </c>
      <c r="L24" s="19" t="str">
        <f>[16]결승기록지!$C$14</f>
        <v>이지원</v>
      </c>
      <c r="M24" s="20" t="str">
        <f>[16]결승기록지!$E$14</f>
        <v>개봉초</v>
      </c>
      <c r="N24" s="21" t="str">
        <f>[16]결승기록지!$F$14</f>
        <v>28.44</v>
      </c>
      <c r="O24" s="19" t="str">
        <f>[16]결승기록지!$C$15</f>
        <v>이승서</v>
      </c>
      <c r="P24" s="20" t="str">
        <f>[16]결승기록지!$E$15</f>
        <v>경기소래초</v>
      </c>
      <c r="Q24" s="21" t="str">
        <f>[16]결승기록지!$F$15</f>
        <v>28.86</v>
      </c>
      <c r="R24" s="19" t="str">
        <f>[16]결승기록지!$C$16</f>
        <v>이혜림</v>
      </c>
      <c r="S24" s="20" t="str">
        <f>[16]결승기록지!$E$16</f>
        <v>서울강신초</v>
      </c>
      <c r="T24" s="21" t="str">
        <f>[16]결승기록지!$F$16</f>
        <v>29.04</v>
      </c>
      <c r="U24" s="19" t="str">
        <f>[16]결승기록지!$C$17</f>
        <v>류이안</v>
      </c>
      <c r="V24" s="20" t="str">
        <f>[16]결승기록지!$E$17</f>
        <v>경기현일초</v>
      </c>
      <c r="W24" s="21" t="str">
        <f>[16]결승기록지!$F$17</f>
        <v>29.09</v>
      </c>
      <c r="X24" s="19" t="str">
        <f>[16]결승기록지!$C$18</f>
        <v>이세연</v>
      </c>
      <c r="Y24" s="20" t="str">
        <f>[16]결승기록지!$E$18</f>
        <v>인천서곶초</v>
      </c>
      <c r="Z24" s="21" t="str">
        <f>[16]결승기록지!$F$18</f>
        <v>29.21</v>
      </c>
    </row>
    <row r="25" spans="1:29" s="26" customFormat="1" ht="13.5" customHeight="1">
      <c r="A25" s="72"/>
      <c r="B25" s="12" t="s">
        <v>14</v>
      </c>
      <c r="C25" s="22"/>
      <c r="D25" s="23" t="str">
        <f>[16]결승기록지!$G$8</f>
        <v>1.2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4"/>
    </row>
    <row r="26" spans="1:29" s="26" customFormat="1" ht="13.5" customHeight="1">
      <c r="A26" s="39">
        <v>3</v>
      </c>
      <c r="B26" s="14" t="s">
        <v>19</v>
      </c>
      <c r="C26" s="19" t="str">
        <f>[17]결승기록지!$C$11</f>
        <v>강나연</v>
      </c>
      <c r="D26" s="20" t="str">
        <f>[17]결승기록지!$E$11</f>
        <v>충북영동초</v>
      </c>
      <c r="E26" s="21" t="str">
        <f>[17]결승기록지!$F$11</f>
        <v>2:26.76 CR</v>
      </c>
      <c r="F26" s="19" t="str">
        <f>[17]결승기록지!$C$12</f>
        <v>전지현</v>
      </c>
      <c r="G26" s="20" t="str">
        <f>[17]결승기록지!$E$12</f>
        <v>신어초</v>
      </c>
      <c r="H26" s="21" t="str">
        <f>[17]결승기록지!$F$12</f>
        <v>2:27.30 CR</v>
      </c>
      <c r="I26" s="19" t="str">
        <f>[17]결승기록지!$C$13</f>
        <v>박서현</v>
      </c>
      <c r="J26" s="20" t="str">
        <f>[17]결승기록지!$E$13</f>
        <v>경남장유초</v>
      </c>
      <c r="K26" s="21" t="str">
        <f>[17]결승기록지!$F$13</f>
        <v>2:35.53</v>
      </c>
      <c r="L26" s="19" t="str">
        <f>[17]결승기록지!$C$14</f>
        <v>김예은</v>
      </c>
      <c r="M26" s="20" t="str">
        <f>[17]결승기록지!$E$14</f>
        <v>충북각리초</v>
      </c>
      <c r="N26" s="21" t="str">
        <f>[17]결승기록지!$F$14</f>
        <v>2:36.71</v>
      </c>
      <c r="O26" s="19" t="str">
        <f>[17]결승기록지!$C$15</f>
        <v>조수민</v>
      </c>
      <c r="P26" s="20" t="str">
        <f>[17]결승기록지!$E$15</f>
        <v>충남당진원당초</v>
      </c>
      <c r="Q26" s="21" t="str">
        <f>[17]결승기록지!$F$15</f>
        <v>2:38.45</v>
      </c>
      <c r="R26" s="19" t="str">
        <f>[17]결승기록지!$C$16</f>
        <v>이세연</v>
      </c>
      <c r="S26" s="20" t="str">
        <f>[17]결승기록지!$E$16</f>
        <v>인천서곶초</v>
      </c>
      <c r="T26" s="21" t="str">
        <f>[17]결승기록지!$F$16</f>
        <v>2:38.46</v>
      </c>
      <c r="U26" s="19" t="str">
        <f>[17]결승기록지!$C$17</f>
        <v>장하연</v>
      </c>
      <c r="V26" s="20" t="str">
        <f>[17]결승기록지!$E$17</f>
        <v>경기김포서초</v>
      </c>
      <c r="W26" s="21" t="str">
        <f>[17]결승기록지!$F$17</f>
        <v>2:40.02</v>
      </c>
      <c r="X26" s="19" t="str">
        <f>[17]결승기록지!$C$18</f>
        <v>배지민</v>
      </c>
      <c r="Y26" s="20" t="str">
        <f>[17]결승기록지!$E$18</f>
        <v>경기서면초</v>
      </c>
      <c r="Z26" s="21" t="str">
        <f>[17]결승기록지!$F$18</f>
        <v>2:41.81</v>
      </c>
    </row>
    <row r="27" spans="1:29" s="26" customFormat="1" ht="13.5" customHeight="1">
      <c r="A27" s="44">
        <v>5</v>
      </c>
      <c r="B27" s="38" t="s">
        <v>23</v>
      </c>
      <c r="C27" s="27" t="str">
        <f>[18]높이!$C$11</f>
        <v>정소연</v>
      </c>
      <c r="D27" s="28" t="str">
        <f>[18]높이!$E$11</f>
        <v>전북봉서초</v>
      </c>
      <c r="E27" s="29" t="str">
        <f>[18]높이!$F$11</f>
        <v>1.35</v>
      </c>
      <c r="F27" s="27" t="str">
        <f>[18]높이!$C$12</f>
        <v>석재은</v>
      </c>
      <c r="G27" s="28" t="str">
        <f>[18]높이!$E$12</f>
        <v>경기오학초</v>
      </c>
      <c r="H27" s="29" t="str">
        <f>[18]높이!$F$12</f>
        <v>1.35</v>
      </c>
      <c r="I27" s="27" t="str">
        <f>[18]높이!$C$13</f>
        <v>이하나</v>
      </c>
      <c r="J27" s="28" t="str">
        <f>[18]높이!$E$13</f>
        <v>전북삼례중앙초</v>
      </c>
      <c r="K27" s="29" t="str">
        <f>[18]높이!$F$13</f>
        <v>1.30</v>
      </c>
      <c r="L27" s="27" t="str">
        <f>[18]높이!$C$14</f>
        <v>신다예</v>
      </c>
      <c r="M27" s="28" t="str">
        <f>[18]높이!$E$14</f>
        <v>서울당현초</v>
      </c>
      <c r="N27" s="29" t="str">
        <f>[18]높이!$F$14</f>
        <v>1.25</v>
      </c>
      <c r="O27" s="27" t="str">
        <f>[18]높이!$C$15</f>
        <v>천예은</v>
      </c>
      <c r="P27" s="28" t="str">
        <f>[18]높이!$E$15</f>
        <v>서울중동초</v>
      </c>
      <c r="Q27" s="29" t="str">
        <f>[18]높이!$F$15</f>
        <v>1.25</v>
      </c>
      <c r="R27" s="27" t="str">
        <f>[18]높이!$C$16</f>
        <v>이선민</v>
      </c>
      <c r="S27" s="28" t="str">
        <f>[18]높이!$E$16</f>
        <v>서울당현초</v>
      </c>
      <c r="T27" s="29" t="str">
        <f>[18]높이!$F$16</f>
        <v>1.25</v>
      </c>
      <c r="U27" s="27" t="str">
        <f>[18]높이!$C$17</f>
        <v>주예은</v>
      </c>
      <c r="V27" s="28" t="str">
        <f>[18]높이!$E$17</f>
        <v>서울녹번초</v>
      </c>
      <c r="W27" s="29" t="str">
        <f>[18]높이!$F$17</f>
        <v>1.20</v>
      </c>
      <c r="X27" s="27" t="str">
        <f>[18]높이!$C$18</f>
        <v>문채린</v>
      </c>
      <c r="Y27" s="28" t="str">
        <f>[18]높이!$E$18</f>
        <v>서울녹번초</v>
      </c>
      <c r="Z27" s="29" t="str">
        <f>[18]높이!$F$18</f>
        <v>1.20</v>
      </c>
      <c r="AA27" s="18"/>
      <c r="AB27" s="18"/>
      <c r="AC27" s="18"/>
    </row>
    <row r="28" spans="1:29" s="26" customFormat="1" ht="6" customHeight="1">
      <c r="A28" s="44"/>
      <c r="B28" s="38"/>
      <c r="C28" s="27"/>
      <c r="D28" s="28"/>
      <c r="E28" s="29"/>
      <c r="F28" s="27"/>
      <c r="G28" s="28"/>
      <c r="H28" s="29"/>
      <c r="I28" s="27"/>
      <c r="J28" s="28"/>
      <c r="K28" s="29"/>
      <c r="L28" s="82" t="s">
        <v>64</v>
      </c>
      <c r="M28" s="83"/>
      <c r="N28" s="83"/>
      <c r="O28" s="83"/>
      <c r="P28" s="83"/>
      <c r="Q28" s="84"/>
      <c r="R28" s="59"/>
      <c r="S28" s="60"/>
      <c r="T28" s="61"/>
      <c r="U28" s="82" t="s">
        <v>65</v>
      </c>
      <c r="V28" s="83"/>
      <c r="W28" s="83"/>
      <c r="X28" s="83"/>
      <c r="Y28" s="83"/>
      <c r="Z28" s="84"/>
      <c r="AA28" s="18"/>
      <c r="AB28" s="18"/>
      <c r="AC28" s="18"/>
    </row>
    <row r="29" spans="1:29" s="26" customFormat="1" ht="13.5" customHeight="1">
      <c r="A29" s="72">
        <v>4</v>
      </c>
      <c r="B29" s="13" t="s">
        <v>17</v>
      </c>
      <c r="C29" s="19" t="str">
        <f>[18]멀리!$C$11</f>
        <v>전지유</v>
      </c>
      <c r="D29" s="20" t="str">
        <f>[18]멀리!$E$11</f>
        <v>외간초</v>
      </c>
      <c r="E29" s="21" t="str">
        <f>[18]멀리!$F$11</f>
        <v>4.96 CR</v>
      </c>
      <c r="F29" s="19" t="str">
        <f>[18]멀리!$C$12</f>
        <v>류이안</v>
      </c>
      <c r="G29" s="20" t="str">
        <f>[18]멀리!$E$12</f>
        <v>경기현일초</v>
      </c>
      <c r="H29" s="21" t="str">
        <f>[18]멀리!$F$12</f>
        <v>4.54</v>
      </c>
      <c r="I29" s="19" t="str">
        <f>[18]멀리!$C$13</f>
        <v>정소연</v>
      </c>
      <c r="J29" s="20" t="str">
        <f>[18]멀리!$E$13</f>
        <v>전북봉서초</v>
      </c>
      <c r="K29" s="21" t="str">
        <f>[18]멀리!$F$13</f>
        <v>4.27</v>
      </c>
      <c r="L29" s="19" t="str">
        <f>[18]멀리!$C$14</f>
        <v>김나연</v>
      </c>
      <c r="M29" s="20" t="str">
        <f>[18]멀리!$E$14</f>
        <v>전북삼례중앙초</v>
      </c>
      <c r="N29" s="21" t="str">
        <f>[18]멀리!$F$14</f>
        <v>4.20</v>
      </c>
      <c r="O29" s="19" t="str">
        <f>[18]멀리!$C$15</f>
        <v>김지아</v>
      </c>
      <c r="P29" s="20" t="str">
        <f>[18]멀리!$E$15</f>
        <v>충남한울초</v>
      </c>
      <c r="Q29" s="21" t="str">
        <f>[18]멀리!$F$15</f>
        <v>4.13</v>
      </c>
      <c r="R29" s="19" t="str">
        <f>[18]멀리!$C$16</f>
        <v>석재은</v>
      </c>
      <c r="S29" s="20" t="str">
        <f>[18]멀리!$E$16</f>
        <v>경기오학초</v>
      </c>
      <c r="T29" s="21" t="str">
        <f>[18]멀리!$F$16</f>
        <v>4.10</v>
      </c>
      <c r="U29" s="19" t="str">
        <f>[18]멀리!$C$17</f>
        <v>이윤채</v>
      </c>
      <c r="V29" s="20" t="str">
        <f>[18]멀리!$E$17</f>
        <v>서울증산초</v>
      </c>
      <c r="W29" s="21" t="str">
        <f>[18]멀리!$F$17</f>
        <v>3.86</v>
      </c>
      <c r="X29" s="19" t="str">
        <f>[18]멀리!$C$18</f>
        <v>김도은</v>
      </c>
      <c r="Y29" s="20" t="str">
        <f>[18]멀리!$E$18</f>
        <v>서울석관초</v>
      </c>
      <c r="Z29" s="21" t="str">
        <f>[18]멀리!$F$18</f>
        <v>3.82</v>
      </c>
    </row>
    <row r="30" spans="1:29" s="26" customFormat="1" ht="13.5" customHeight="1">
      <c r="A30" s="72"/>
      <c r="B30" s="12" t="s">
        <v>14</v>
      </c>
      <c r="C30" s="31"/>
      <c r="D30" s="23" t="str">
        <f>[18]멀리!$G$11</f>
        <v>-1.1</v>
      </c>
      <c r="E30" s="24"/>
      <c r="F30" s="31"/>
      <c r="G30" s="23" t="str">
        <f>[18]멀리!$G$12</f>
        <v>-1.0</v>
      </c>
      <c r="H30" s="24"/>
      <c r="I30" s="31"/>
      <c r="J30" s="23" t="str">
        <f>[18]멀리!$G$13</f>
        <v>-1.6</v>
      </c>
      <c r="K30" s="24"/>
      <c r="L30" s="31"/>
      <c r="M30" s="23" t="str">
        <f>[18]멀리!$G$14</f>
        <v>-0.4</v>
      </c>
      <c r="N30" s="24"/>
      <c r="O30" s="31"/>
      <c r="P30" s="23" t="str">
        <f>[18]멀리!$G$15</f>
        <v>-1.9</v>
      </c>
      <c r="Q30" s="24"/>
      <c r="R30" s="31"/>
      <c r="S30" s="23" t="str">
        <f>[18]멀리!$G$16</f>
        <v>-2.4</v>
      </c>
      <c r="T30" s="24"/>
      <c r="U30" s="31"/>
      <c r="V30" s="23" t="str">
        <f>[18]멀리!$G$17</f>
        <v>-2.4</v>
      </c>
      <c r="W30" s="24"/>
      <c r="X30" s="31"/>
      <c r="Y30" s="23" t="str">
        <f>[18]멀리!$G$18</f>
        <v>-1.0</v>
      </c>
      <c r="Z30" s="24"/>
    </row>
    <row r="31" spans="1:29" s="26" customFormat="1" ht="13.5" customHeight="1">
      <c r="A31" s="39">
        <v>3</v>
      </c>
      <c r="B31" s="14" t="s">
        <v>22</v>
      </c>
      <c r="C31" s="15" t="str">
        <f>[18]포환!$C$11</f>
        <v>김태빈</v>
      </c>
      <c r="D31" s="16" t="str">
        <f>[18]포환!$E$11</f>
        <v>전남목포서부초</v>
      </c>
      <c r="E31" s="17" t="str">
        <f>[18]포환!$F$11</f>
        <v>11.37</v>
      </c>
      <c r="F31" s="15" t="str">
        <f>[18]포환!$C$12</f>
        <v>구은률</v>
      </c>
      <c r="G31" s="16" t="str">
        <f>[18]포환!$E$12</f>
        <v>경기가평초</v>
      </c>
      <c r="H31" s="17" t="str">
        <f>[18]포환!$F$12</f>
        <v>9.35</v>
      </c>
      <c r="I31" s="15" t="str">
        <f>[18]포환!$C$13</f>
        <v>김현아</v>
      </c>
      <c r="J31" s="16" t="str">
        <f>[18]포환!$E$13</f>
        <v>부산용산초</v>
      </c>
      <c r="K31" s="17" t="str">
        <f>[18]포환!$F$13</f>
        <v>8.92</v>
      </c>
      <c r="L31" s="15" t="str">
        <f>[18]포환!$C$14</f>
        <v>김나연</v>
      </c>
      <c r="M31" s="16" t="str">
        <f>[18]포환!$E$14</f>
        <v>충남서천초</v>
      </c>
      <c r="N31" s="17" t="str">
        <f>[18]포환!$F$14</f>
        <v>8.91</v>
      </c>
      <c r="O31" s="15" t="str">
        <f>[18]포환!$C$15</f>
        <v>최영희</v>
      </c>
      <c r="P31" s="16" t="str">
        <f>[18]포환!$E$15</f>
        <v>경북의성다인초</v>
      </c>
      <c r="Q31" s="17" t="str">
        <f>[18]포환!$F$15</f>
        <v>8.87</v>
      </c>
      <c r="R31" s="15" t="str">
        <f>[18]포환!$C$16</f>
        <v>안태현</v>
      </c>
      <c r="S31" s="16" t="str">
        <f>[18]포환!$E$16</f>
        <v>신어초</v>
      </c>
      <c r="T31" s="17" t="str">
        <f>[18]포환!$F$16</f>
        <v>8.62</v>
      </c>
      <c r="U31" s="15" t="str">
        <f>[18]포환!$C$17</f>
        <v>최승원</v>
      </c>
      <c r="V31" s="16" t="str">
        <f>[18]포환!$E$17</f>
        <v>경남장유초</v>
      </c>
      <c r="W31" s="17" t="str">
        <f>[18]포환!$F$17</f>
        <v>8.40</v>
      </c>
      <c r="X31" s="15" t="str">
        <f>[18]포환!$C$18</f>
        <v>주예은</v>
      </c>
      <c r="Y31" s="16" t="str">
        <f>[18]포환!$E$18</f>
        <v>서울녹번초</v>
      </c>
      <c r="Z31" s="17" t="str">
        <f>[18]포환!$F$18</f>
        <v>6.69</v>
      </c>
    </row>
    <row r="32" spans="1:29" s="26" customFormat="1" ht="13.5" customHeight="1">
      <c r="A32" s="32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s="9" customFormat="1" ht="14.25" customHeight="1">
      <c r="A33" s="35"/>
      <c r="B33" s="11" t="s">
        <v>24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35"/>
    </row>
    <row r="35" spans="1:26">
      <c r="A35" s="35"/>
    </row>
  </sheetData>
  <mergeCells count="14">
    <mergeCell ref="U28:Z28"/>
    <mergeCell ref="A29:A30"/>
    <mergeCell ref="A14:A15"/>
    <mergeCell ref="B18:C18"/>
    <mergeCell ref="F18:S18"/>
    <mergeCell ref="A22:A23"/>
    <mergeCell ref="A24:A25"/>
    <mergeCell ref="L28:Q28"/>
    <mergeCell ref="R13:W13"/>
    <mergeCell ref="E2:T2"/>
    <mergeCell ref="B3:C3"/>
    <mergeCell ref="F3:S3"/>
    <mergeCell ref="A7:A8"/>
    <mergeCell ref="A9:A10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showGridLines="0" view="pageBreakPreview" zoomScaleSheetLayoutView="100" workbookViewId="0">
      <selection activeCell="E1" sqref="E1:T1"/>
    </sheetView>
  </sheetViews>
  <sheetFormatPr defaultRowHeight="14"/>
  <cols>
    <col min="1" max="1" width="2.33203125" style="34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 s="9" customFormat="1" ht="45" customHeight="1" thickBot="1">
      <c r="A1" s="33"/>
      <c r="B1" s="10"/>
      <c r="C1" s="10"/>
      <c r="D1" s="10"/>
      <c r="E1" s="73" t="s">
        <v>32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30" t="s">
        <v>21</v>
      </c>
      <c r="V1" s="30"/>
      <c r="W1" s="30"/>
      <c r="X1" s="30"/>
      <c r="Y1" s="30"/>
      <c r="Z1" s="30"/>
    </row>
    <row r="2" spans="1:26" s="9" customFormat="1" ht="14.5" thickTop="1">
      <c r="A2" s="34"/>
      <c r="B2" s="75" t="s">
        <v>66</v>
      </c>
      <c r="C2" s="75"/>
      <c r="D2" s="10"/>
      <c r="E2" s="10"/>
      <c r="F2" s="76" t="s">
        <v>33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0"/>
      <c r="U2" s="10"/>
      <c r="V2" s="10"/>
      <c r="W2" s="10"/>
      <c r="X2" s="10"/>
      <c r="Y2" s="10"/>
      <c r="Z2" s="10"/>
    </row>
    <row r="3" spans="1:26" ht="9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B4" s="7" t="s">
        <v>8</v>
      </c>
      <c r="C4" s="2"/>
      <c r="D4" s="3" t="s">
        <v>0</v>
      </c>
      <c r="E4" s="4"/>
      <c r="F4" s="2"/>
      <c r="G4" s="3" t="s">
        <v>11</v>
      </c>
      <c r="H4" s="4"/>
      <c r="I4" s="2"/>
      <c r="J4" s="3" t="s">
        <v>1</v>
      </c>
      <c r="K4" s="4"/>
      <c r="L4" s="2"/>
      <c r="M4" s="3" t="s">
        <v>2</v>
      </c>
      <c r="N4" s="4"/>
      <c r="O4" s="2"/>
      <c r="P4" s="3" t="s">
        <v>3</v>
      </c>
      <c r="Q4" s="4"/>
      <c r="R4" s="2"/>
      <c r="S4" s="3" t="s">
        <v>4</v>
      </c>
      <c r="T4" s="4"/>
      <c r="U4" s="2"/>
      <c r="V4" s="3" t="s">
        <v>5</v>
      </c>
      <c r="W4" s="4"/>
      <c r="X4" s="2"/>
      <c r="Y4" s="3" t="s">
        <v>9</v>
      </c>
      <c r="Z4" s="4"/>
    </row>
    <row r="5" spans="1:26" ht="14.5" thickBot="1">
      <c r="A5" s="35"/>
      <c r="B5" s="6" t="s">
        <v>12</v>
      </c>
      <c r="C5" s="5" t="s">
        <v>6</v>
      </c>
      <c r="D5" s="5" t="s">
        <v>10</v>
      </c>
      <c r="E5" s="5" t="s">
        <v>7</v>
      </c>
      <c r="F5" s="5" t="s">
        <v>6</v>
      </c>
      <c r="G5" s="5" t="s">
        <v>10</v>
      </c>
      <c r="H5" s="5" t="s">
        <v>7</v>
      </c>
      <c r="I5" s="5" t="s">
        <v>6</v>
      </c>
      <c r="J5" s="5" t="s">
        <v>10</v>
      </c>
      <c r="K5" s="5" t="s">
        <v>7</v>
      </c>
      <c r="L5" s="5" t="s">
        <v>6</v>
      </c>
      <c r="M5" s="5" t="s">
        <v>10</v>
      </c>
      <c r="N5" s="5" t="s">
        <v>7</v>
      </c>
      <c r="O5" s="5" t="s">
        <v>6</v>
      </c>
      <c r="P5" s="5" t="s">
        <v>10</v>
      </c>
      <c r="Q5" s="5" t="s">
        <v>7</v>
      </c>
      <c r="R5" s="5" t="s">
        <v>6</v>
      </c>
      <c r="S5" s="5" t="s">
        <v>10</v>
      </c>
      <c r="T5" s="5" t="s">
        <v>7</v>
      </c>
      <c r="U5" s="5" t="s">
        <v>6</v>
      </c>
      <c r="V5" s="5" t="s">
        <v>10</v>
      </c>
      <c r="W5" s="5" t="s">
        <v>7</v>
      </c>
      <c r="X5" s="5" t="s">
        <v>6</v>
      </c>
      <c r="Y5" s="5" t="s">
        <v>10</v>
      </c>
      <c r="Z5" s="5" t="s">
        <v>7</v>
      </c>
    </row>
    <row r="6" spans="1:26" s="26" customFormat="1" ht="13.5" customHeight="1" thickTop="1">
      <c r="A6" s="72">
        <v>1</v>
      </c>
      <c r="B6" s="13" t="s">
        <v>13</v>
      </c>
      <c r="C6" s="19" t="str">
        <f>[19]결승기록지!$C$11</f>
        <v>편찬호</v>
      </c>
      <c r="D6" s="20" t="str">
        <f>[19]결승기록지!$E$11</f>
        <v>당진원당중</v>
      </c>
      <c r="E6" s="21" t="str">
        <f>[19]결승기록지!$F$11</f>
        <v>11.36</v>
      </c>
      <c r="F6" s="19" t="str">
        <f>[19]결승기록지!$C$12</f>
        <v>이유준</v>
      </c>
      <c r="G6" s="20" t="str">
        <f>[19]결승기록지!$E$12</f>
        <v>월배중</v>
      </c>
      <c r="H6" s="21" t="str">
        <f>[19]결승기록지!$F$12</f>
        <v>11.60</v>
      </c>
      <c r="I6" s="19" t="str">
        <f>[19]결승기록지!$C$13</f>
        <v>이승훈</v>
      </c>
      <c r="J6" s="20" t="str">
        <f>[19]결승기록지!$E$13</f>
        <v>성서중</v>
      </c>
      <c r="K6" s="21" t="str">
        <f>[19]결승기록지!$F$13</f>
        <v>11.64</v>
      </c>
      <c r="L6" s="19" t="str">
        <f>[19]결승기록지!$C$14</f>
        <v>이시안</v>
      </c>
      <c r="M6" s="20" t="str">
        <f>[19]결승기록지!$E$14</f>
        <v>논산중</v>
      </c>
      <c r="N6" s="21" t="str">
        <f>[19]결승기록지!$F$14</f>
        <v>11.88</v>
      </c>
      <c r="O6" s="19" t="str">
        <f>[19]결승기록지!$C$15</f>
        <v>정지우</v>
      </c>
      <c r="P6" s="20" t="str">
        <f>[19]결승기록지!$E$15</f>
        <v>단원중</v>
      </c>
      <c r="Q6" s="21" t="str">
        <f>[19]결승기록지!$F$15</f>
        <v>12.07</v>
      </c>
      <c r="R6" s="19" t="str">
        <f>[19]결승기록지!$C$16</f>
        <v>서민준</v>
      </c>
      <c r="S6" s="20" t="str">
        <f>[19]결승기록지!$E$16</f>
        <v>내동중</v>
      </c>
      <c r="T6" s="21" t="str">
        <f>[19]결승기록지!$F$16</f>
        <v>12.21</v>
      </c>
      <c r="U6" s="19" t="str">
        <f>[19]결승기록지!$C$17</f>
        <v>정다훈</v>
      </c>
      <c r="V6" s="20" t="str">
        <f>[19]결승기록지!$E$17</f>
        <v>사내중</v>
      </c>
      <c r="W6" s="21" t="str">
        <f>[19]결승기록지!$F$17</f>
        <v>12.59</v>
      </c>
      <c r="X6" s="19"/>
      <c r="Y6" s="20"/>
      <c r="Z6" s="21"/>
    </row>
    <row r="7" spans="1:26" s="26" customFormat="1" ht="13.5" customHeight="1">
      <c r="A7" s="72"/>
      <c r="B7" s="12" t="s">
        <v>14</v>
      </c>
      <c r="C7" s="22"/>
      <c r="D7" s="23" t="str">
        <f>[19]결승기록지!$F$8</f>
        <v>3.6</v>
      </c>
      <c r="E7" s="57" t="s">
        <v>55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4"/>
    </row>
    <row r="8" spans="1:26" s="26" customFormat="1" ht="13.5" customHeight="1">
      <c r="A8" s="72">
        <v>2</v>
      </c>
      <c r="B8" s="13" t="s">
        <v>18</v>
      </c>
      <c r="C8" s="19" t="str">
        <f>[20]결승기록지!$C$11</f>
        <v>이유준</v>
      </c>
      <c r="D8" s="20" t="str">
        <f>[20]결승기록지!$E$11</f>
        <v>월배중</v>
      </c>
      <c r="E8" s="21" t="str">
        <f>[20]결승기록지!$F$11</f>
        <v>23.45</v>
      </c>
      <c r="F8" s="19" t="str">
        <f>[20]결승기록지!$C$12</f>
        <v>이시안</v>
      </c>
      <c r="G8" s="20" t="str">
        <f>[20]결승기록지!$E$12</f>
        <v>논산중</v>
      </c>
      <c r="H8" s="21" t="str">
        <f>[20]결승기록지!$F$12</f>
        <v>24.07</v>
      </c>
      <c r="I8" s="19" t="str">
        <f>[20]결승기록지!$C$13</f>
        <v>이승훈</v>
      </c>
      <c r="J8" s="20" t="str">
        <f>[20]결승기록지!$E$13</f>
        <v>성서중</v>
      </c>
      <c r="K8" s="21" t="str">
        <f>[20]결승기록지!$F$13</f>
        <v>24.39</v>
      </c>
      <c r="L8" s="19" t="str">
        <f>[20]결승기록지!$C$14</f>
        <v>정지우</v>
      </c>
      <c r="M8" s="20" t="str">
        <f>[20]결승기록지!$E$14</f>
        <v>단원중</v>
      </c>
      <c r="N8" s="21" t="str">
        <f>[20]결승기록지!$F$14</f>
        <v>24.68</v>
      </c>
      <c r="O8" s="19" t="str">
        <f>[20]결승기록지!$C$15</f>
        <v>배두일</v>
      </c>
      <c r="P8" s="20" t="str">
        <f>[20]결승기록지!$E$15</f>
        <v>광명북중</v>
      </c>
      <c r="Q8" s="21" t="str">
        <f>[20]결승기록지!$F$15</f>
        <v>24.72</v>
      </c>
      <c r="R8" s="19" t="str">
        <f>[20]결승기록지!$C$16</f>
        <v>김시후</v>
      </c>
      <c r="S8" s="20" t="str">
        <f>[20]결승기록지!$E$16</f>
        <v>부천부곡중</v>
      </c>
      <c r="T8" s="21" t="str">
        <f>[20]결승기록지!$F$16</f>
        <v>25.02</v>
      </c>
      <c r="U8" s="19" t="str">
        <f>[20]결승기록지!$C$17</f>
        <v>한승율</v>
      </c>
      <c r="V8" s="20" t="str">
        <f>[20]결승기록지!$E$17</f>
        <v>월배중</v>
      </c>
      <c r="W8" s="21" t="str">
        <f>[20]결승기록지!$F$17</f>
        <v>25.26</v>
      </c>
      <c r="X8" s="19" t="str">
        <f>[20]결승기록지!$C$18</f>
        <v>김선우</v>
      </c>
      <c r="Y8" s="20" t="str">
        <f>[20]결승기록지!$E$18</f>
        <v>와동중</v>
      </c>
      <c r="Z8" s="21" t="str">
        <f>[20]결승기록지!$F$18</f>
        <v>26.05</v>
      </c>
    </row>
    <row r="9" spans="1:26" s="26" customFormat="1" ht="13.5" customHeight="1">
      <c r="A9" s="72"/>
      <c r="B9" s="12" t="s">
        <v>14</v>
      </c>
      <c r="C9" s="22"/>
      <c r="D9" s="23" t="str">
        <f>[20]결승기록지!$F$8</f>
        <v>2.2</v>
      </c>
      <c r="E9" s="57" t="s">
        <v>55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4"/>
    </row>
    <row r="10" spans="1:26" s="26" customFormat="1" ht="13.5" customHeight="1">
      <c r="A10" s="39">
        <v>1</v>
      </c>
      <c r="B10" s="14" t="s">
        <v>25</v>
      </c>
      <c r="C10" s="19" t="str">
        <f>[21]결승기록지!$C$11</f>
        <v>배두일</v>
      </c>
      <c r="D10" s="20" t="str">
        <f>[21]결승기록지!$E$11</f>
        <v>광명북중</v>
      </c>
      <c r="E10" s="21" t="str">
        <f>[21]결승기록지!$F$11</f>
        <v>55.46</v>
      </c>
      <c r="F10" s="19" t="str">
        <f>[21]결승기록지!$C$12</f>
        <v>백의연</v>
      </c>
      <c r="G10" s="20" t="str">
        <f>[21]결승기록지!$E$12</f>
        <v>광주체육중</v>
      </c>
      <c r="H10" s="21" t="str">
        <f>[21]결승기록지!$F$12</f>
        <v>56.72</v>
      </c>
      <c r="I10" s="19" t="str">
        <f>[21]결승기록지!$C$13</f>
        <v>박성호</v>
      </c>
      <c r="J10" s="20" t="str">
        <f>[21]결승기록지!$E$13</f>
        <v>석우중</v>
      </c>
      <c r="K10" s="21" t="str">
        <f>[21]결승기록지!$F$13</f>
        <v>56.97</v>
      </c>
      <c r="L10" s="19" t="str">
        <f>[21]결승기록지!$C$14</f>
        <v>한승율</v>
      </c>
      <c r="M10" s="20" t="str">
        <f>[21]결승기록지!$E$14</f>
        <v>월배중</v>
      </c>
      <c r="N10" s="21" t="str">
        <f>[21]결승기록지!$F$14</f>
        <v>58.43</v>
      </c>
      <c r="O10" s="19" t="str">
        <f>[21]결승기록지!$C$15</f>
        <v>김성윤</v>
      </c>
      <c r="P10" s="20" t="str">
        <f>[21]결승기록지!$E$15</f>
        <v>양정중</v>
      </c>
      <c r="Q10" s="21" t="str">
        <f>[21]결승기록지!$F$15</f>
        <v>58.89</v>
      </c>
      <c r="R10" s="19" t="str">
        <f>[21]결승기록지!$C$16</f>
        <v>정지환</v>
      </c>
      <c r="S10" s="20" t="str">
        <f>[21]결승기록지!$E$16</f>
        <v>각리중</v>
      </c>
      <c r="T10" s="21" t="str">
        <f>[21]결승기록지!$F$16</f>
        <v>59.80</v>
      </c>
      <c r="U10" s="19" t="str">
        <f>[21]결승기록지!$C$17</f>
        <v>정윤재</v>
      </c>
      <c r="V10" s="20" t="str">
        <f>[21]결승기록지!$E$17</f>
        <v>행당중</v>
      </c>
      <c r="W10" s="21" t="str">
        <f>[21]결승기록지!$F$17</f>
        <v>1:00.39</v>
      </c>
      <c r="X10" s="19" t="str">
        <f>[21]결승기록지!$C$18</f>
        <v>문시우</v>
      </c>
      <c r="Y10" s="20" t="str">
        <f>[21]결승기록지!$E$18</f>
        <v>석정중</v>
      </c>
      <c r="Z10" s="21" t="str">
        <f>[21]결승기록지!$F$18</f>
        <v>1:00.71</v>
      </c>
    </row>
    <row r="11" spans="1:26" s="26" customFormat="1" ht="13.5" customHeight="1">
      <c r="A11" s="39">
        <v>4</v>
      </c>
      <c r="B11" s="14" t="s">
        <v>19</v>
      </c>
      <c r="C11" s="19" t="str">
        <f>[22]결승기록지!$C$11</f>
        <v>왕현빈</v>
      </c>
      <c r="D11" s="20" t="str">
        <f>[22]결승기록지!$E$11</f>
        <v>경주중</v>
      </c>
      <c r="E11" s="21" t="str">
        <f>[22]결승기록지!$F$11</f>
        <v>2:10.78</v>
      </c>
      <c r="F11" s="19" t="str">
        <f>[22]결승기록지!$C$12</f>
        <v>박교범</v>
      </c>
      <c r="G11" s="20" t="str">
        <f>[22]결승기록지!$E$12</f>
        <v>부산체육중</v>
      </c>
      <c r="H11" s="21" t="str">
        <f>[22]결승기록지!$F$12</f>
        <v>2:14.14</v>
      </c>
      <c r="I11" s="19" t="str">
        <f>[22]결승기록지!$C$13</f>
        <v>김동연</v>
      </c>
      <c r="J11" s="20" t="str">
        <f>[22]결승기록지!$E$13</f>
        <v>신주중</v>
      </c>
      <c r="K11" s="21" t="str">
        <f>[22]결승기록지!$F$13</f>
        <v>2:14.62</v>
      </c>
      <c r="L11" s="19" t="str">
        <f>[22]결승기록지!$C$14</f>
        <v>김도희</v>
      </c>
      <c r="M11" s="20" t="str">
        <f>[22]결승기록지!$E$14</f>
        <v>대흥중</v>
      </c>
      <c r="N11" s="21" t="str">
        <f>[22]결승기록지!$F$14</f>
        <v>2:17.27</v>
      </c>
      <c r="O11" s="19" t="str">
        <f>[22]결승기록지!$C$15</f>
        <v>강혁</v>
      </c>
      <c r="P11" s="20" t="str">
        <f>[22]결승기록지!$E$15</f>
        <v>계룡중</v>
      </c>
      <c r="Q11" s="21" t="str">
        <f>[22]결승기록지!$F$15</f>
        <v>2:18.73</v>
      </c>
      <c r="R11" s="19" t="str">
        <f>[22]결승기록지!$C$16</f>
        <v>이명지</v>
      </c>
      <c r="S11" s="20" t="str">
        <f>[22]결승기록지!$E$16</f>
        <v>대전송촌중</v>
      </c>
      <c r="T11" s="21" t="str">
        <f>[22]결승기록지!$F$16</f>
        <v>2:19.20</v>
      </c>
      <c r="U11" s="19" t="str">
        <f>[22]결승기록지!$C$17</f>
        <v>최대한</v>
      </c>
      <c r="V11" s="20" t="str">
        <f>[22]결승기록지!$E$17</f>
        <v>시곡중</v>
      </c>
      <c r="W11" s="21" t="str">
        <f>[22]결승기록지!$F$17</f>
        <v>2:20.31</v>
      </c>
      <c r="X11" s="19" t="str">
        <f>[22]결승기록지!$C$18</f>
        <v>정지환</v>
      </c>
      <c r="Y11" s="20" t="str">
        <f>[22]결승기록지!$E$18</f>
        <v>각리중</v>
      </c>
      <c r="Z11" s="21" t="str">
        <f>[22]결승기록지!$F$18</f>
        <v>2:22.10</v>
      </c>
    </row>
    <row r="12" spans="1:26" s="26" customFormat="1" ht="13.5" customHeight="1">
      <c r="A12" s="39">
        <v>2</v>
      </c>
      <c r="B12" s="14" t="s">
        <v>20</v>
      </c>
      <c r="C12" s="19" t="str">
        <f>[23]결승기록지!$C$11</f>
        <v>왕현빈</v>
      </c>
      <c r="D12" s="20" t="str">
        <f>[23]결승기록지!$E$11</f>
        <v>경주중</v>
      </c>
      <c r="E12" s="21" t="str">
        <f>[23]결승기록지!$F$11</f>
        <v>4:30.55</v>
      </c>
      <c r="F12" s="19" t="str">
        <f>[23]결승기록지!$C$12</f>
        <v>이은성</v>
      </c>
      <c r="G12" s="20" t="str">
        <f>[23]결승기록지!$E$12</f>
        <v>천안오성중</v>
      </c>
      <c r="H12" s="21" t="str">
        <f>[23]결승기록지!$F$12</f>
        <v>4:33.98</v>
      </c>
      <c r="I12" s="19" t="str">
        <f>[23]결승기록지!$C$13</f>
        <v>김동연</v>
      </c>
      <c r="J12" s="20" t="str">
        <f>[23]결승기록지!$E$13</f>
        <v>신주중</v>
      </c>
      <c r="K12" s="21" t="str">
        <f>[23]결승기록지!$F$13</f>
        <v>4:35.49</v>
      </c>
      <c r="L12" s="19" t="str">
        <f>[23]결승기록지!$C$14</f>
        <v>김은수</v>
      </c>
      <c r="M12" s="20" t="str">
        <f>[23]결승기록지!$E$14</f>
        <v>당진원당중</v>
      </c>
      <c r="N12" s="21" t="str">
        <f>[23]결승기록지!$F$14</f>
        <v>4:38.68</v>
      </c>
      <c r="O12" s="19" t="str">
        <f>[23]결승기록지!$C$15</f>
        <v>손태욱</v>
      </c>
      <c r="P12" s="20" t="str">
        <f>[23]결승기록지!$E$15</f>
        <v>부원중</v>
      </c>
      <c r="Q12" s="21" t="str">
        <f>[23]결승기록지!$F$15</f>
        <v>4:41.34</v>
      </c>
      <c r="R12" s="19" t="str">
        <f>[23]결승기록지!$C$16</f>
        <v>강혁</v>
      </c>
      <c r="S12" s="20" t="str">
        <f>[23]결승기록지!$E$16</f>
        <v>계룡중</v>
      </c>
      <c r="T12" s="21" t="str">
        <f>[23]결승기록지!$F$16</f>
        <v>4:55.03</v>
      </c>
      <c r="U12" s="19" t="str">
        <f>[23]결승기록지!$C$17</f>
        <v>김남훈</v>
      </c>
      <c r="V12" s="20" t="str">
        <f>[23]결승기록지!$E$17</f>
        <v>거제중앙중</v>
      </c>
      <c r="W12" s="21" t="str">
        <f>[23]결승기록지!$F$17</f>
        <v>4:57.19</v>
      </c>
      <c r="X12" s="19" t="str">
        <f>[23]결승기록지!$C$18</f>
        <v>최진호</v>
      </c>
      <c r="Y12" s="20" t="str">
        <f>[23]결승기록지!$E$18</f>
        <v>성보중</v>
      </c>
      <c r="Z12" s="21" t="str">
        <f>[23]결승기록지!$F$18</f>
        <v>4:58.29</v>
      </c>
    </row>
    <row r="13" spans="1:26" s="26" customFormat="1" ht="13.5" customHeight="1">
      <c r="A13" s="39">
        <v>4</v>
      </c>
      <c r="B13" s="14" t="s">
        <v>67</v>
      </c>
      <c r="C13" s="19" t="str">
        <f>[24]결승기록지!$C$11</f>
        <v>이은성</v>
      </c>
      <c r="D13" s="20" t="str">
        <f>[24]결승기록지!$E$11</f>
        <v>천안오성중</v>
      </c>
      <c r="E13" s="21" t="str">
        <f>[24]결승기록지!$F$11</f>
        <v>10:01.01</v>
      </c>
      <c r="F13" s="19" t="str">
        <f>[24]결승기록지!$C$12</f>
        <v>김은수</v>
      </c>
      <c r="G13" s="20" t="str">
        <f>[24]결승기록지!$E$12</f>
        <v>당진원당중</v>
      </c>
      <c r="H13" s="21" t="str">
        <f>[24]결승기록지!$F$12</f>
        <v>10:14.66</v>
      </c>
      <c r="I13" s="19" t="str">
        <f>[24]결승기록지!$C$13</f>
        <v>손태욱</v>
      </c>
      <c r="J13" s="20" t="str">
        <f>[24]결승기록지!$E$13</f>
        <v>부원중</v>
      </c>
      <c r="K13" s="21" t="str">
        <f>[24]결승기록지!$F$13</f>
        <v>10:20.51</v>
      </c>
      <c r="L13" s="19" t="str">
        <f>[24]결승기록지!$C$14</f>
        <v>박상호</v>
      </c>
      <c r="M13" s="20" t="str">
        <f>[24]결승기록지!$E$14</f>
        <v>양양중</v>
      </c>
      <c r="N13" s="21" t="str">
        <f>[24]결승기록지!$F$14</f>
        <v>10:48.33</v>
      </c>
      <c r="O13" s="19" t="str">
        <f>[24]결승기록지!$C$15</f>
        <v>양승환</v>
      </c>
      <c r="P13" s="20" t="str">
        <f>[24]결승기록지!$E$15</f>
        <v>충북영동중</v>
      </c>
      <c r="Q13" s="21" t="str">
        <f>[24]결승기록지!$F$15</f>
        <v>10:58.60</v>
      </c>
      <c r="R13" s="19" t="str">
        <f>[24]결승기록지!$C$16</f>
        <v>문유빈</v>
      </c>
      <c r="S13" s="20" t="str">
        <f>[24]결승기록지!$E$16</f>
        <v>옥천중</v>
      </c>
      <c r="T13" s="21" t="str">
        <f>[24]결승기록지!$F$16</f>
        <v>11:14.48</v>
      </c>
      <c r="U13" s="19" t="str">
        <f>[24]결승기록지!$C$17</f>
        <v>백서준</v>
      </c>
      <c r="V13" s="20" t="str">
        <f>[24]결승기록지!$E$17</f>
        <v>광명북중</v>
      </c>
      <c r="W13" s="21" t="str">
        <f>[24]결승기록지!$F$17</f>
        <v>11:22.73</v>
      </c>
      <c r="X13" s="19" t="str">
        <f>[24]결승기록지!$C$18</f>
        <v>황주성</v>
      </c>
      <c r="Y13" s="20" t="str">
        <f>[24]결승기록지!$E$18</f>
        <v>문산중</v>
      </c>
      <c r="Z13" s="21" t="str">
        <f>[24]결승기록지!$F$18</f>
        <v>11:33.27</v>
      </c>
    </row>
    <row r="14" spans="1:26" s="26" customFormat="1" ht="13.5" customHeight="1">
      <c r="A14" s="72">
        <v>3</v>
      </c>
      <c r="B14" s="13" t="s">
        <v>27</v>
      </c>
      <c r="C14" s="19" t="str">
        <f>[25]결승기록지!$C$11</f>
        <v>백의연</v>
      </c>
      <c r="D14" s="20" t="str">
        <f>[25]결승기록지!$E$11</f>
        <v>광주체육중</v>
      </c>
      <c r="E14" s="21" t="str">
        <f>[25]결승기록지!$F$11</f>
        <v>17.59</v>
      </c>
      <c r="F14" s="19" t="str">
        <f>[25]결승기록지!$C$12</f>
        <v>박민형</v>
      </c>
      <c r="G14" s="20" t="str">
        <f>[25]결승기록지!$E$12</f>
        <v>부천부곡중</v>
      </c>
      <c r="H14" s="21" t="str">
        <f>[25]결승기록지!$F$12</f>
        <v>20.09</v>
      </c>
      <c r="I14" s="19" t="str">
        <f>[25]결승기록지!$C$13</f>
        <v>전민재</v>
      </c>
      <c r="J14" s="20" t="str">
        <f>[25]결승기록지!$E$13</f>
        <v>문산중</v>
      </c>
      <c r="K14" s="21" t="str">
        <f>[25]결승기록지!$F$13</f>
        <v>21.23</v>
      </c>
      <c r="L14" s="19"/>
      <c r="M14" s="20"/>
      <c r="N14" s="21"/>
      <c r="O14" s="19"/>
      <c r="P14" s="20"/>
      <c r="Q14" s="21"/>
      <c r="R14" s="19"/>
      <c r="S14" s="20"/>
      <c r="T14" s="21"/>
      <c r="U14" s="19"/>
      <c r="V14" s="20"/>
      <c r="W14" s="21"/>
      <c r="X14" s="19"/>
      <c r="Y14" s="20"/>
      <c r="Z14" s="21"/>
    </row>
    <row r="15" spans="1:26" s="26" customFormat="1" ht="13.5" customHeight="1">
      <c r="A15" s="72"/>
      <c r="B15" s="12" t="s">
        <v>14</v>
      </c>
      <c r="C15" s="22"/>
      <c r="D15" s="23" t="str">
        <f>[25]결승기록지!$G$8</f>
        <v>0.6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4"/>
    </row>
    <row r="16" spans="1:26" s="26" customFormat="1" ht="13.5" customHeight="1">
      <c r="A16" s="39">
        <v>4</v>
      </c>
      <c r="B16" s="14" t="s">
        <v>68</v>
      </c>
      <c r="C16" s="15" t="str">
        <f>[26]결승기록지!$C$11</f>
        <v>조규상</v>
      </c>
      <c r="D16" s="16" t="str">
        <f>[26]결승기록지!$E$11</f>
        <v>해룡중</v>
      </c>
      <c r="E16" s="17" t="str">
        <f>[26]결승기록지!$F$11</f>
        <v>21:04.83</v>
      </c>
      <c r="F16" s="15" t="str">
        <f>[26]결승기록지!$C$12</f>
        <v>장지원</v>
      </c>
      <c r="G16" s="16" t="str">
        <f>[26]결승기록지!$E$12</f>
        <v>배문중</v>
      </c>
      <c r="H16" s="17" t="str">
        <f>[26]결승기록지!$F$12</f>
        <v>22:08.90</v>
      </c>
      <c r="I16" s="15"/>
      <c r="J16" s="16"/>
      <c r="K16" s="17"/>
      <c r="L16" s="15"/>
      <c r="M16" s="16"/>
      <c r="N16" s="17"/>
      <c r="O16" s="15"/>
      <c r="P16" s="16"/>
      <c r="Q16" s="17"/>
      <c r="R16" s="15"/>
      <c r="S16" s="16"/>
      <c r="T16" s="36"/>
      <c r="U16" s="15"/>
      <c r="V16" s="16"/>
      <c r="W16" s="36"/>
      <c r="X16" s="15"/>
      <c r="Y16" s="16"/>
      <c r="Z16" s="36"/>
    </row>
    <row r="17" spans="1:29" s="26" customFormat="1" ht="13.5" customHeight="1">
      <c r="A17" s="44">
        <v>1</v>
      </c>
      <c r="B17" s="38" t="s">
        <v>23</v>
      </c>
      <c r="C17" s="27" t="str">
        <f>[27]높이!$C$11</f>
        <v>정현담</v>
      </c>
      <c r="D17" s="28" t="str">
        <f>[27]높이!$E$11</f>
        <v>전남체육중</v>
      </c>
      <c r="E17" s="29" t="str">
        <f>[27]높이!$F$11</f>
        <v>1.75 CR</v>
      </c>
      <c r="F17" s="27" t="str">
        <f>[27]높이!$C$12</f>
        <v>하도훈</v>
      </c>
      <c r="G17" s="28" t="str">
        <f>[27]높이!$E$12</f>
        <v>대전송촌중</v>
      </c>
      <c r="H17" s="29" t="str">
        <f>[27]높이!$F$12</f>
        <v>1.65 CT</v>
      </c>
      <c r="I17" s="27" t="str">
        <f>[27]높이!$C$13</f>
        <v>이예찬</v>
      </c>
      <c r="J17" s="28" t="str">
        <f>[27]높이!$E$13</f>
        <v>광주체육중</v>
      </c>
      <c r="K17" s="29" t="str">
        <f>[27]높이!$F$13</f>
        <v>1.40</v>
      </c>
      <c r="L17" s="27"/>
      <c r="M17" s="28"/>
      <c r="N17" s="29"/>
      <c r="O17" s="27"/>
      <c r="P17" s="28"/>
      <c r="Q17" s="29"/>
      <c r="R17" s="27"/>
      <c r="S17" s="28"/>
      <c r="T17" s="29"/>
      <c r="U17" s="27"/>
      <c r="V17" s="28"/>
      <c r="W17" s="29"/>
      <c r="X17" s="27"/>
      <c r="Y17" s="28"/>
      <c r="Z17" s="29"/>
      <c r="AA17" s="27"/>
      <c r="AB17" s="18"/>
      <c r="AC17" s="18"/>
    </row>
    <row r="18" spans="1:29" s="26" customFormat="1" ht="13.5" customHeight="1">
      <c r="A18" s="44">
        <v>2</v>
      </c>
      <c r="B18" s="38" t="s">
        <v>28</v>
      </c>
      <c r="C18" s="27" t="str">
        <f>[27]장대!$C$11</f>
        <v>이명지</v>
      </c>
      <c r="D18" s="28" t="str">
        <f>[27]장대!$E$11</f>
        <v>대전송촌중</v>
      </c>
      <c r="E18" s="29" t="str">
        <f>[27]장대!$F$11</f>
        <v>2.80</v>
      </c>
      <c r="F18" s="27"/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27"/>
      <c r="S18" s="28"/>
      <c r="T18" s="37"/>
      <c r="U18" s="27"/>
      <c r="V18" s="28"/>
      <c r="W18" s="37"/>
      <c r="X18" s="27"/>
      <c r="Y18" s="28"/>
      <c r="Z18" s="29"/>
      <c r="AA18" s="18"/>
      <c r="AB18" s="18"/>
      <c r="AC18" s="18"/>
    </row>
    <row r="19" spans="1:29" s="26" customFormat="1" ht="13.5" customHeight="1">
      <c r="A19" s="72">
        <v>2</v>
      </c>
      <c r="B19" s="13" t="s">
        <v>17</v>
      </c>
      <c r="C19" s="19" t="str">
        <f>[27]멀리!$C$11</f>
        <v>김시우</v>
      </c>
      <c r="D19" s="20" t="str">
        <f>[27]멀리!$E$11</f>
        <v>대전구봉중</v>
      </c>
      <c r="E19" s="21" t="str">
        <f>[27]멀리!$F$11</f>
        <v>5.88 CT</v>
      </c>
      <c r="F19" s="19" t="str">
        <f>[27]멀리!$C$12</f>
        <v>이동관</v>
      </c>
      <c r="G19" s="20" t="str">
        <f>[27]멀리!$E$12</f>
        <v>전라중</v>
      </c>
      <c r="H19" s="21" t="str">
        <f>[27]멀리!$F$12</f>
        <v>5.46</v>
      </c>
      <c r="I19" s="19" t="str">
        <f>[27]멀리!$C$13</f>
        <v>이우혁</v>
      </c>
      <c r="J19" s="20" t="str">
        <f>[27]멀리!$E$13</f>
        <v>논산중</v>
      </c>
      <c r="K19" s="21" t="str">
        <f>[27]멀리!$F$13</f>
        <v>5.46</v>
      </c>
      <c r="L19" s="19" t="str">
        <f>[27]멀리!$C$14</f>
        <v>주형태</v>
      </c>
      <c r="M19" s="20" t="str">
        <f>[27]멀리!$E$14</f>
        <v>동명중</v>
      </c>
      <c r="N19" s="21" t="str">
        <f>[27]멀리!$F$14</f>
        <v>5.36</v>
      </c>
      <c r="O19" s="19" t="str">
        <f>[27]멀리!$C$15</f>
        <v>박시후</v>
      </c>
      <c r="P19" s="20" t="str">
        <f>[27]멀리!$E$15</f>
        <v>광주체육중</v>
      </c>
      <c r="Q19" s="21" t="str">
        <f>[27]멀리!$F$15</f>
        <v>5.16</v>
      </c>
      <c r="R19" s="19" t="str">
        <f>[27]멀리!$C$16</f>
        <v>최정인</v>
      </c>
      <c r="S19" s="20" t="str">
        <f>[27]멀리!$E$16</f>
        <v>논산중</v>
      </c>
      <c r="T19" s="21" t="str">
        <f>[27]멀리!$F$16</f>
        <v>4.80</v>
      </c>
      <c r="U19" s="19" t="str">
        <f>[27]멀리!$C$17</f>
        <v>이예찬</v>
      </c>
      <c r="V19" s="20" t="str">
        <f>[27]멀리!$E$17</f>
        <v>광주체육중</v>
      </c>
      <c r="W19" s="21" t="str">
        <f>[27]멀리!$F$17</f>
        <v>4.61</v>
      </c>
      <c r="X19" s="19" t="str">
        <f>[27]멀리!$C$18</f>
        <v>김범근</v>
      </c>
      <c r="Y19" s="20" t="str">
        <f>[27]멀리!$E$18</f>
        <v>별망중</v>
      </c>
      <c r="Z19" s="21" t="str">
        <f>[27]멀리!$F$18</f>
        <v>4.43</v>
      </c>
    </row>
    <row r="20" spans="1:29" s="26" customFormat="1" ht="13.5" customHeight="1">
      <c r="A20" s="72"/>
      <c r="B20" s="12" t="s">
        <v>14</v>
      </c>
      <c r="C20" s="31"/>
      <c r="D20" s="23" t="str">
        <f>[27]멀리!$G$11</f>
        <v>0.7</v>
      </c>
      <c r="E20" s="24"/>
      <c r="F20" s="31"/>
      <c r="G20" s="23" t="str">
        <f>[27]멀리!$G$12</f>
        <v>1.5</v>
      </c>
      <c r="H20" s="24"/>
      <c r="I20" s="31"/>
      <c r="J20" s="23" t="str">
        <f>[27]멀리!$G$13</f>
        <v>0.3</v>
      </c>
      <c r="K20" s="24"/>
      <c r="L20" s="31"/>
      <c r="M20" s="23" t="str">
        <f>[27]멀리!$G$14</f>
        <v>-0.1</v>
      </c>
      <c r="N20" s="24"/>
      <c r="O20" s="31"/>
      <c r="P20" s="23" t="str">
        <f>[27]멀리!$G$15</f>
        <v>-0.3</v>
      </c>
      <c r="Q20" s="24"/>
      <c r="R20" s="31"/>
      <c r="S20" s="23" t="str">
        <f>[27]멀리!$G$16</f>
        <v>-1.3</v>
      </c>
      <c r="T20" s="24"/>
      <c r="U20" s="31"/>
      <c r="V20" s="23" t="str">
        <f>[27]멀리!$G$17</f>
        <v>-0.7</v>
      </c>
      <c r="W20" s="24"/>
      <c r="X20" s="31"/>
      <c r="Y20" s="23" t="str">
        <f>[27]멀리!$G$18</f>
        <v>0.8</v>
      </c>
      <c r="Z20" s="24"/>
    </row>
    <row r="21" spans="1:29" s="26" customFormat="1" ht="13.5" customHeight="1">
      <c r="A21" s="72">
        <v>4</v>
      </c>
      <c r="B21" s="13" t="s">
        <v>16</v>
      </c>
      <c r="C21" s="19" t="str">
        <f>[27]세단!$C$11</f>
        <v>정현담</v>
      </c>
      <c r="D21" s="20" t="str">
        <f>[27]세단!$E$11</f>
        <v>전남체육중</v>
      </c>
      <c r="E21" s="21" t="str">
        <f>[27]세단!$F$11</f>
        <v>12.44</v>
      </c>
      <c r="F21" s="19" t="str">
        <f>[27]세단!$C$12</f>
        <v>김시우</v>
      </c>
      <c r="G21" s="20" t="str">
        <f>[27]세단!$E$12</f>
        <v>대전구봉중</v>
      </c>
      <c r="H21" s="21" t="str">
        <f>[27]세단!$F$12</f>
        <v>12.39</v>
      </c>
      <c r="I21" s="19" t="str">
        <f>[27]세단!$C$13</f>
        <v>이동관</v>
      </c>
      <c r="J21" s="20" t="str">
        <f>[27]세단!$E$13</f>
        <v>전라중</v>
      </c>
      <c r="K21" s="21" t="str">
        <f>[27]세단!$F$13</f>
        <v>11.54</v>
      </c>
      <c r="L21" s="19" t="str">
        <f>[27]세단!$C$14</f>
        <v>박시후</v>
      </c>
      <c r="M21" s="20" t="str">
        <f>[27]세단!$E$14</f>
        <v>광주체육중</v>
      </c>
      <c r="N21" s="21" t="str">
        <f>[27]세단!$F$14</f>
        <v>10.79</v>
      </c>
      <c r="O21" s="19"/>
      <c r="P21" s="20"/>
      <c r="Q21" s="40"/>
      <c r="R21" s="19"/>
      <c r="S21" s="20"/>
      <c r="T21" s="21"/>
      <c r="U21" s="19"/>
      <c r="V21" s="20"/>
      <c r="W21" s="21"/>
      <c r="X21" s="19"/>
      <c r="Y21" s="20"/>
      <c r="Z21" s="21"/>
    </row>
    <row r="22" spans="1:29" s="26" customFormat="1" ht="13.5" customHeight="1">
      <c r="A22" s="72"/>
      <c r="B22" s="12" t="s">
        <v>14</v>
      </c>
      <c r="C22" s="31"/>
      <c r="D22" s="23" t="str">
        <f>[27]세단!$G$11</f>
        <v>-1.1</v>
      </c>
      <c r="E22" s="24"/>
      <c r="F22" s="31"/>
      <c r="G22" s="23" t="str">
        <f>[27]세단!$G$12</f>
        <v>-0.2</v>
      </c>
      <c r="H22" s="24"/>
      <c r="I22" s="31"/>
      <c r="J22" s="23" t="str">
        <f>[27]세단!$G$13</f>
        <v>-1.0</v>
      </c>
      <c r="K22" s="24"/>
      <c r="L22" s="31"/>
      <c r="M22" s="23" t="str">
        <f>[27]세단!$G$14</f>
        <v>-0.7</v>
      </c>
      <c r="N22" s="24"/>
      <c r="O22" s="22"/>
      <c r="P22" s="23"/>
      <c r="Q22" s="24"/>
      <c r="R22" s="22"/>
      <c r="S22" s="23"/>
      <c r="T22" s="41"/>
      <c r="U22" s="42"/>
      <c r="V22" s="23"/>
      <c r="W22" s="41"/>
      <c r="X22" s="22"/>
      <c r="Y22" s="23"/>
      <c r="Z22" s="24"/>
    </row>
    <row r="23" spans="1:29" s="26" customFormat="1" ht="13.5" customHeight="1">
      <c r="A23" s="39">
        <v>4</v>
      </c>
      <c r="B23" s="14" t="s">
        <v>22</v>
      </c>
      <c r="C23" s="15" t="str">
        <f>[27]포환!$C$11</f>
        <v>손창현</v>
      </c>
      <c r="D23" s="16" t="str">
        <f>[27]포환!$E$11</f>
        <v>구미인덕중</v>
      </c>
      <c r="E23" s="17" t="str">
        <f>[27]포환!$F$11</f>
        <v>15.64</v>
      </c>
      <c r="F23" s="15" t="str">
        <f>[27]포환!$C$12</f>
        <v>이시원</v>
      </c>
      <c r="G23" s="16" t="str">
        <f>[27]포환!$E$12</f>
        <v>경기체육중</v>
      </c>
      <c r="H23" s="17" t="str">
        <f>[27]포환!$F$12</f>
        <v>14.89</v>
      </c>
      <c r="I23" s="15" t="str">
        <f>[27]포환!$C$13</f>
        <v>곽원빈</v>
      </c>
      <c r="J23" s="16" t="str">
        <f>[27]포환!$E$13</f>
        <v>내동중</v>
      </c>
      <c r="K23" s="17" t="str">
        <f>[27]포환!$F$13</f>
        <v>12.69</v>
      </c>
      <c r="L23" s="15" t="str">
        <f>[27]포환!$C$14</f>
        <v>한율희</v>
      </c>
      <c r="M23" s="16" t="str">
        <f>[27]포환!$E$14</f>
        <v>세종중</v>
      </c>
      <c r="N23" s="17" t="str">
        <f>[27]포환!$F$14</f>
        <v>10.34</v>
      </c>
      <c r="O23" s="15" t="str">
        <f>[27]포환!$C$15</f>
        <v>송준섭</v>
      </c>
      <c r="P23" s="16" t="str">
        <f>[27]포환!$E$15</f>
        <v>계남중</v>
      </c>
      <c r="Q23" s="17" t="str">
        <f>[27]포환!$F$15</f>
        <v>8.75</v>
      </c>
      <c r="R23" s="15" t="str">
        <f>[27]포환!$C$16</f>
        <v>이준서</v>
      </c>
      <c r="S23" s="16" t="str">
        <f>[27]포환!$E$16</f>
        <v>사내중</v>
      </c>
      <c r="T23" s="17" t="str">
        <f>[27]포환!$F$16</f>
        <v>8.70</v>
      </c>
      <c r="U23" s="15" t="str">
        <f>[27]포환!$C$17</f>
        <v>박예찬</v>
      </c>
      <c r="V23" s="16" t="str">
        <f>[27]포환!$E$17</f>
        <v>지평중</v>
      </c>
      <c r="W23" s="17" t="str">
        <f>[27]포환!$F$17</f>
        <v>7.75</v>
      </c>
      <c r="X23" s="15" t="str">
        <f>[27]포환!$C$18</f>
        <v>이준기</v>
      </c>
      <c r="Y23" s="16" t="str">
        <f>[27]포환!$E$18</f>
        <v>여주중</v>
      </c>
      <c r="Z23" s="17" t="str">
        <f>[27]포환!$F$18</f>
        <v>6.67</v>
      </c>
    </row>
    <row r="24" spans="1:29" s="26" customFormat="1" ht="13.5" customHeight="1">
      <c r="A24" s="39">
        <v>2</v>
      </c>
      <c r="B24" s="14" t="s">
        <v>29</v>
      </c>
      <c r="C24" s="15" t="str">
        <f>[27]원반!$C$11</f>
        <v>손창현</v>
      </c>
      <c r="D24" s="16" t="str">
        <f>[27]원반!$E$11</f>
        <v>구미인덕중</v>
      </c>
      <c r="E24" s="17" t="str">
        <f>[27]원반!$F$11</f>
        <v>51.30</v>
      </c>
      <c r="F24" s="15" t="str">
        <f>[27]원반!$C$12</f>
        <v>곽원빈</v>
      </c>
      <c r="G24" s="16" t="str">
        <f>[27]원반!$E$12</f>
        <v>내동중</v>
      </c>
      <c r="H24" s="17" t="str">
        <f>[27]원반!$F$12</f>
        <v>36.65</v>
      </c>
      <c r="I24" s="15" t="str">
        <f>[27]원반!$C$13</f>
        <v>김무진</v>
      </c>
      <c r="J24" s="16" t="str">
        <f>[27]원반!$E$13</f>
        <v>삼성중</v>
      </c>
      <c r="K24" s="17" t="str">
        <f>[27]원반!$F$13</f>
        <v>33.04</v>
      </c>
      <c r="L24" s="15" t="str">
        <f>[27]원반!$C$14</f>
        <v>이준서</v>
      </c>
      <c r="M24" s="16" t="str">
        <f>[27]원반!$E$14</f>
        <v>사내중</v>
      </c>
      <c r="N24" s="17" t="str">
        <f>[27]원반!$F$14</f>
        <v>25.69</v>
      </c>
      <c r="O24" s="15" t="str">
        <f>[27]원반!$C$15</f>
        <v>송준섭</v>
      </c>
      <c r="P24" s="16" t="str">
        <f>[27]원반!$E$15</f>
        <v>계남중</v>
      </c>
      <c r="Q24" s="17" t="str">
        <f>[27]원반!$F$15</f>
        <v>24.04</v>
      </c>
      <c r="R24" s="15" t="str">
        <f>[27]원반!$C$16</f>
        <v>성요한</v>
      </c>
      <c r="S24" s="16" t="str">
        <f>[27]원반!$E$16</f>
        <v>서곶중</v>
      </c>
      <c r="T24" s="17" t="str">
        <f>[27]원반!$F$16</f>
        <v>23.89</v>
      </c>
      <c r="U24" s="15" t="str">
        <f>[27]원반!$C$17</f>
        <v>마현준</v>
      </c>
      <c r="V24" s="16" t="str">
        <f>[27]원반!$E$17</f>
        <v>대청중</v>
      </c>
      <c r="W24" s="17" t="str">
        <f>[27]원반!$F$17</f>
        <v>21.75</v>
      </c>
      <c r="X24" s="15"/>
      <c r="Y24" s="16"/>
      <c r="Z24" s="17"/>
    </row>
    <row r="25" spans="1:29" s="26" customFormat="1" ht="13.5" customHeight="1">
      <c r="A25" s="39">
        <v>3</v>
      </c>
      <c r="B25" s="14" t="s">
        <v>26</v>
      </c>
      <c r="C25" s="15" t="str">
        <f>[27]투창!$C$11</f>
        <v>이우혁</v>
      </c>
      <c r="D25" s="16" t="str">
        <f>[27]투창!$E$11</f>
        <v>논산중</v>
      </c>
      <c r="E25" s="17" t="str">
        <f>[27]투창!$F$11</f>
        <v>41.38</v>
      </c>
      <c r="F25" s="15" t="str">
        <f>[27]투창!$C$12</f>
        <v>최성모</v>
      </c>
      <c r="G25" s="16" t="str">
        <f>[27]투창!$E$12</f>
        <v>부원중</v>
      </c>
      <c r="H25" s="17" t="str">
        <f>[27]투창!$F$12</f>
        <v>40.92</v>
      </c>
      <c r="I25" s="15" t="str">
        <f>[27]투창!$C$13</f>
        <v>김강중</v>
      </c>
      <c r="J25" s="16" t="str">
        <f>[27]투창!$E$13</f>
        <v>광주체육중</v>
      </c>
      <c r="K25" s="17" t="str">
        <f>[27]투창!$F$13</f>
        <v>39.40</v>
      </c>
      <c r="L25" s="15" t="str">
        <f>[27]투창!$C$14</f>
        <v>한율희</v>
      </c>
      <c r="M25" s="16" t="str">
        <f>[27]투창!$E$14</f>
        <v>세종중</v>
      </c>
      <c r="N25" s="17" t="str">
        <f>[27]투창!$F$14</f>
        <v>38.98</v>
      </c>
      <c r="O25" s="15" t="str">
        <f>[27]투창!$C$15</f>
        <v>장민준</v>
      </c>
      <c r="P25" s="16" t="str">
        <f>[27]투창!$E$15</f>
        <v>동항중</v>
      </c>
      <c r="Q25" s="17" t="str">
        <f>[27]투창!$F$15</f>
        <v>34.57</v>
      </c>
      <c r="R25" s="15" t="str">
        <f>[27]투창!$C$16</f>
        <v>이주훈</v>
      </c>
      <c r="S25" s="16" t="str">
        <f>[27]투창!$E$16</f>
        <v>지평중</v>
      </c>
      <c r="T25" s="17" t="str">
        <f>[27]투창!$F$16</f>
        <v>33.93</v>
      </c>
      <c r="U25" s="15" t="str">
        <f>[27]투창!$C$17</f>
        <v>안명국</v>
      </c>
      <c r="V25" s="16" t="str">
        <f>[27]투창!$E$17</f>
        <v>당하중</v>
      </c>
      <c r="W25" s="17" t="str">
        <f>[27]투창!$F$17</f>
        <v>32.16</v>
      </c>
      <c r="X25" s="15" t="str">
        <f>[27]투창!$C$18</f>
        <v>나동현</v>
      </c>
      <c r="Y25" s="16" t="str">
        <f>[27]투창!$E$18</f>
        <v>해룡중</v>
      </c>
      <c r="Z25" s="17" t="str">
        <f>[27]투창!$F$18</f>
        <v>29.08</v>
      </c>
    </row>
    <row r="26" spans="1:29" s="26" customFormat="1" ht="5.25" customHeight="1">
      <c r="A26" s="3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9" s="9" customFormat="1">
      <c r="A27" s="43"/>
      <c r="B27" s="75" t="s">
        <v>69</v>
      </c>
      <c r="C27" s="75"/>
      <c r="D27" s="10"/>
      <c r="E27" s="10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10"/>
      <c r="U27" s="10"/>
      <c r="V27" s="10"/>
      <c r="W27" s="10"/>
      <c r="X27" s="10"/>
      <c r="Y27" s="10"/>
      <c r="Z27" s="10"/>
    </row>
    <row r="28" spans="1:29" ht="9.75" customHeight="1">
      <c r="A28" s="4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9">
      <c r="B29" s="7" t="s">
        <v>8</v>
      </c>
      <c r="C29" s="2"/>
      <c r="D29" s="3" t="s">
        <v>0</v>
      </c>
      <c r="E29" s="4"/>
      <c r="F29" s="2"/>
      <c r="G29" s="3" t="s">
        <v>11</v>
      </c>
      <c r="H29" s="4"/>
      <c r="I29" s="2"/>
      <c r="J29" s="3" t="s">
        <v>1</v>
      </c>
      <c r="K29" s="4"/>
      <c r="L29" s="2"/>
      <c r="M29" s="3" t="s">
        <v>2</v>
      </c>
      <c r="N29" s="4"/>
      <c r="O29" s="2"/>
      <c r="P29" s="3" t="s">
        <v>3</v>
      </c>
      <c r="Q29" s="4"/>
      <c r="R29" s="2"/>
      <c r="S29" s="3" t="s">
        <v>4</v>
      </c>
      <c r="T29" s="4"/>
      <c r="U29" s="2"/>
      <c r="V29" s="3" t="s">
        <v>5</v>
      </c>
      <c r="W29" s="4"/>
      <c r="X29" s="2"/>
      <c r="Y29" s="3" t="s">
        <v>9</v>
      </c>
      <c r="Z29" s="4"/>
    </row>
    <row r="30" spans="1:29" ht="14.5" thickBot="1">
      <c r="A30" s="35"/>
      <c r="B30" s="6" t="s">
        <v>12</v>
      </c>
      <c r="C30" s="5" t="s">
        <v>6</v>
      </c>
      <c r="D30" s="5" t="s">
        <v>10</v>
      </c>
      <c r="E30" s="5" t="s">
        <v>7</v>
      </c>
      <c r="F30" s="5" t="s">
        <v>6</v>
      </c>
      <c r="G30" s="5" t="s">
        <v>10</v>
      </c>
      <c r="H30" s="5" t="s">
        <v>7</v>
      </c>
      <c r="I30" s="5" t="s">
        <v>6</v>
      </c>
      <c r="J30" s="5" t="s">
        <v>10</v>
      </c>
      <c r="K30" s="5" t="s">
        <v>7</v>
      </c>
      <c r="L30" s="5" t="s">
        <v>6</v>
      </c>
      <c r="M30" s="5" t="s">
        <v>10</v>
      </c>
      <c r="N30" s="5" t="s">
        <v>7</v>
      </c>
      <c r="O30" s="5" t="s">
        <v>6</v>
      </c>
      <c r="P30" s="5" t="s">
        <v>10</v>
      </c>
      <c r="Q30" s="5" t="s">
        <v>7</v>
      </c>
      <c r="R30" s="5" t="s">
        <v>6</v>
      </c>
      <c r="S30" s="5" t="s">
        <v>10</v>
      </c>
      <c r="T30" s="5" t="s">
        <v>7</v>
      </c>
      <c r="U30" s="5" t="s">
        <v>6</v>
      </c>
      <c r="V30" s="5" t="s">
        <v>10</v>
      </c>
      <c r="W30" s="5" t="s">
        <v>7</v>
      </c>
      <c r="X30" s="5" t="s">
        <v>6</v>
      </c>
      <c r="Y30" s="5" t="s">
        <v>10</v>
      </c>
      <c r="Z30" s="5" t="s">
        <v>7</v>
      </c>
    </row>
    <row r="31" spans="1:29" s="26" customFormat="1" ht="13.5" customHeight="1" thickTop="1">
      <c r="A31" s="72">
        <v>1</v>
      </c>
      <c r="B31" s="13" t="s">
        <v>13</v>
      </c>
      <c r="C31" s="19" t="str">
        <f>[28]결승기록지!$C$11</f>
        <v>정다연</v>
      </c>
      <c r="D31" s="20" t="str">
        <f>[28]결승기록지!$E$11</f>
        <v>대흥중</v>
      </c>
      <c r="E31" s="21" t="str">
        <f>[28]결승기록지!$F$11</f>
        <v>12.84</v>
      </c>
      <c r="F31" s="19" t="str">
        <f>[28]결승기록지!$C$12</f>
        <v>신예지</v>
      </c>
      <c r="G31" s="20" t="str">
        <f>[28]결승기록지!$E$12</f>
        <v>익산어양중</v>
      </c>
      <c r="H31" s="21" t="str">
        <f>[28]결승기록지!$F$12</f>
        <v>12.88</v>
      </c>
      <c r="I31" s="19" t="str">
        <f>[28]결승기록지!$C$13</f>
        <v>조수현</v>
      </c>
      <c r="J31" s="20" t="str">
        <f>[28]결승기록지!$E$13</f>
        <v>전곡중</v>
      </c>
      <c r="K31" s="21" t="str">
        <f>[28]결승기록지!$F$13</f>
        <v>13.13</v>
      </c>
      <c r="L31" s="19" t="str">
        <f>[28]결승기록지!$C$14</f>
        <v>김서현</v>
      </c>
      <c r="M31" s="20" t="str">
        <f>[28]결승기록지!$E$14</f>
        <v>구월여자중</v>
      </c>
      <c r="N31" s="21" t="str">
        <f>[28]결승기록지!$F$14</f>
        <v>13.26</v>
      </c>
      <c r="O31" s="19" t="str">
        <f>[28]결승기록지!$C$15</f>
        <v>이영현</v>
      </c>
      <c r="P31" s="20" t="str">
        <f>[28]결승기록지!$E$15</f>
        <v>용인중</v>
      </c>
      <c r="Q31" s="21" t="str">
        <f>[28]결승기록지!$F$15</f>
        <v>13.63</v>
      </c>
      <c r="R31" s="19" t="str">
        <f>[28]결승기록지!$C$16</f>
        <v>이선옥</v>
      </c>
      <c r="S31" s="20" t="str">
        <f>[28]결승기록지!$E$16</f>
        <v>구월여자중</v>
      </c>
      <c r="T31" s="21" t="str">
        <f>[28]결승기록지!$F$16</f>
        <v>13.66</v>
      </c>
      <c r="U31" s="19" t="str">
        <f>[28]결승기록지!$C$17</f>
        <v>임지우</v>
      </c>
      <c r="V31" s="20" t="str">
        <f>[28]결승기록지!$E$17</f>
        <v>신천중</v>
      </c>
      <c r="W31" s="21" t="str">
        <f>[28]결승기록지!$F$17</f>
        <v>13.85</v>
      </c>
      <c r="X31" s="19" t="str">
        <f>[28]결승기록지!$C$18</f>
        <v>윤라희</v>
      </c>
      <c r="Y31" s="20" t="str">
        <f>[28]결승기록지!$E$18</f>
        <v>성일중</v>
      </c>
      <c r="Z31" s="21" t="str">
        <f>[28]결승기록지!$F$18</f>
        <v>14.11</v>
      </c>
    </row>
    <row r="32" spans="1:29" s="26" customFormat="1" ht="13.5" customHeight="1">
      <c r="A32" s="72"/>
      <c r="B32" s="12" t="s">
        <v>14</v>
      </c>
      <c r="C32" s="22"/>
      <c r="D32" s="23" t="str">
        <f>[28]결승기록지!$G$8</f>
        <v>3.8</v>
      </c>
      <c r="E32" s="57" t="s">
        <v>55</v>
      </c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4"/>
    </row>
    <row r="33" spans="1:26" s="26" customFormat="1" ht="13.5" customHeight="1">
      <c r="A33" s="72">
        <v>2</v>
      </c>
      <c r="B33" s="13" t="s">
        <v>18</v>
      </c>
      <c r="C33" s="19" t="str">
        <f>[29]결승기록지!$C$11</f>
        <v>서한울</v>
      </c>
      <c r="D33" s="20" t="str">
        <f>[29]결승기록지!$E$11</f>
        <v>세종중</v>
      </c>
      <c r="E33" s="21" t="str">
        <f>[29]결승기록지!$F$11</f>
        <v>26.42</v>
      </c>
      <c r="F33" s="19" t="str">
        <f>[29]결승기록지!$C$12</f>
        <v>신예지</v>
      </c>
      <c r="G33" s="20" t="str">
        <f>[29]결승기록지!$E$12</f>
        <v>익산어양중</v>
      </c>
      <c r="H33" s="21" t="str">
        <f>[29]결승기록지!$F$12</f>
        <v>26.78</v>
      </c>
      <c r="I33" s="19" t="str">
        <f>[29]결승기록지!$C$13</f>
        <v>정다연</v>
      </c>
      <c r="J33" s="20" t="str">
        <f>[29]결승기록지!$E$13</f>
        <v>대흥중</v>
      </c>
      <c r="K33" s="21" t="str">
        <f>[29]결승기록지!$F$13</f>
        <v>27.12</v>
      </c>
      <c r="L33" s="19" t="str">
        <f>[29]결승기록지!$C$14</f>
        <v>조수현</v>
      </c>
      <c r="M33" s="20" t="str">
        <f>[29]결승기록지!$E$14</f>
        <v>전곡중</v>
      </c>
      <c r="N33" s="21" t="str">
        <f>[29]결승기록지!$F$14</f>
        <v>27.42</v>
      </c>
      <c r="O33" s="19" t="str">
        <f>[29]결승기록지!$C$15</f>
        <v>김서현</v>
      </c>
      <c r="P33" s="20" t="str">
        <f>[29]결승기록지!$E$15</f>
        <v>구월여자중</v>
      </c>
      <c r="Q33" s="21" t="str">
        <f>[29]결승기록지!$F$15</f>
        <v>28.11</v>
      </c>
      <c r="R33" s="19" t="str">
        <f>[29]결승기록지!$C$16</f>
        <v>김채원</v>
      </c>
      <c r="S33" s="20" t="str">
        <f>[29]결승기록지!$E$16</f>
        <v>광주체육중</v>
      </c>
      <c r="T33" s="21" t="str">
        <f>[29]결승기록지!$F$16</f>
        <v>29.48</v>
      </c>
      <c r="U33" s="19" t="str">
        <f>[29]결승기록지!$C$17</f>
        <v>김연우</v>
      </c>
      <c r="V33" s="20" t="str">
        <f>[29]결승기록지!$E$17</f>
        <v>경기체육중</v>
      </c>
      <c r="W33" s="21" t="str">
        <f>[29]결승기록지!$F$17</f>
        <v>29.85</v>
      </c>
      <c r="X33" s="19" t="str">
        <f>[29]결승기록지!$C$18</f>
        <v>방시우</v>
      </c>
      <c r="Y33" s="20" t="str">
        <f>[29]결승기록지!$E$18</f>
        <v>백현중</v>
      </c>
      <c r="Z33" s="21" t="str">
        <f>[29]결승기록지!$F$18</f>
        <v>30.09</v>
      </c>
    </row>
    <row r="34" spans="1:26" s="26" customFormat="1" ht="13.5" customHeight="1">
      <c r="A34" s="72"/>
      <c r="B34" s="12" t="s">
        <v>14</v>
      </c>
      <c r="C34" s="22"/>
      <c r="D34" s="23" t="str">
        <f>[29]결승기록지!$F$8</f>
        <v>2.5</v>
      </c>
      <c r="E34" s="57" t="s">
        <v>55</v>
      </c>
      <c r="F34" s="62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4"/>
    </row>
    <row r="35" spans="1:26" s="26" customFormat="1" ht="13.5" customHeight="1">
      <c r="A35" s="39">
        <v>1</v>
      </c>
      <c r="B35" s="14" t="s">
        <v>25</v>
      </c>
      <c r="C35" s="19" t="str">
        <f>[30]결승기록지!$C$11</f>
        <v>서한울</v>
      </c>
      <c r="D35" s="20" t="str">
        <f>[30]결승기록지!$E$11</f>
        <v>세종중</v>
      </c>
      <c r="E35" s="21" t="str">
        <f>[30]결승기록지!$F$11</f>
        <v>1:01.06 CR</v>
      </c>
      <c r="F35" s="19" t="str">
        <f>[30]결승기록지!$C$12</f>
        <v>이수빈</v>
      </c>
      <c r="G35" s="20" t="str">
        <f>[30]결승기록지!$E$12</f>
        <v>신천중</v>
      </c>
      <c r="H35" s="21" t="str">
        <f>[30]결승기록지!$F$12</f>
        <v>1:02.52</v>
      </c>
      <c r="I35" s="19" t="str">
        <f>[30]결승기록지!$C$13</f>
        <v>박하연</v>
      </c>
      <c r="J35" s="20" t="str">
        <f>[30]결승기록지!$E$13</f>
        <v>충북영동중</v>
      </c>
      <c r="K35" s="21" t="str">
        <f>[30]결승기록지!$F$13</f>
        <v>1:04.06</v>
      </c>
      <c r="L35" s="19" t="str">
        <f>[30]결승기록지!$C$14</f>
        <v>이소은</v>
      </c>
      <c r="M35" s="20" t="str">
        <f>[30]결승기록지!$E$14</f>
        <v>광주체육중</v>
      </c>
      <c r="N35" s="21" t="str">
        <f>[30]결승기록지!$F$14</f>
        <v>1:05.12</v>
      </c>
      <c r="O35" s="19" t="str">
        <f>[30]결승기록지!$C$15</f>
        <v>엄채은</v>
      </c>
      <c r="P35" s="20" t="str">
        <f>[30]결승기록지!$E$15</f>
        <v>가좌여자중</v>
      </c>
      <c r="Q35" s="21" t="str">
        <f>[30]결승기록지!$F$15</f>
        <v>1:07.48</v>
      </c>
      <c r="R35" s="19" t="str">
        <f>[30]결승기록지!$C$16</f>
        <v>윤은혜</v>
      </c>
      <c r="S35" s="20" t="str">
        <f>[30]결승기록지!$E$16</f>
        <v>대전송촌중</v>
      </c>
      <c r="T35" s="21" t="str">
        <f>[30]결승기록지!$F$16</f>
        <v>1:08.84</v>
      </c>
      <c r="U35" s="19" t="str">
        <f>[30]결승기록지!$C$17</f>
        <v>오윤서</v>
      </c>
      <c r="V35" s="20" t="str">
        <f>[30]결승기록지!$E$17</f>
        <v>가좌여자중</v>
      </c>
      <c r="W35" s="21" t="str">
        <f>[30]결승기록지!$F$17</f>
        <v>1:08.88</v>
      </c>
      <c r="X35" s="19" t="str">
        <f>[30]결승기록지!$C$18</f>
        <v>김연우</v>
      </c>
      <c r="Y35" s="20" t="str">
        <f>[30]결승기록지!$E$18</f>
        <v>경기체육중</v>
      </c>
      <c r="Z35" s="21" t="str">
        <f>[30]결승기록지!$F$18</f>
        <v>1:09.72</v>
      </c>
    </row>
    <row r="36" spans="1:26" s="26" customFormat="1" ht="13.5" customHeight="1">
      <c r="A36" s="39">
        <v>4</v>
      </c>
      <c r="B36" s="14" t="s">
        <v>19</v>
      </c>
      <c r="C36" s="19" t="str">
        <f>[31]결승기록지!$C$11</f>
        <v>김효주</v>
      </c>
      <c r="D36" s="20" t="str">
        <f>[31]결승기록지!$E$11</f>
        <v>충북영동중</v>
      </c>
      <c r="E36" s="21" t="str">
        <f>[31]결승기록지!$F$11</f>
        <v>2:23.28 CR</v>
      </c>
      <c r="F36" s="19" t="str">
        <f>[31]결승기록지!$C$12</f>
        <v>이수빈</v>
      </c>
      <c r="G36" s="20" t="str">
        <f>[31]결승기록지!$E$12</f>
        <v>신천중</v>
      </c>
      <c r="H36" s="21" t="str">
        <f>[31]결승기록지!$F$12</f>
        <v>2:27.61</v>
      </c>
      <c r="I36" s="19" t="str">
        <f>[31]결승기록지!$C$13</f>
        <v>정서진</v>
      </c>
      <c r="J36" s="20" t="str">
        <f>[31]결승기록지!$E$13</f>
        <v>남양주G스포츠클럽_중</v>
      </c>
      <c r="K36" s="21" t="str">
        <f>[31]결승기록지!$F$13</f>
        <v>2:33.57</v>
      </c>
      <c r="L36" s="19" t="str">
        <f>[31]결승기록지!$C$14</f>
        <v>윤진원</v>
      </c>
      <c r="M36" s="20" t="str">
        <f>[31]결승기록지!$E$14</f>
        <v>대전체육중</v>
      </c>
      <c r="N36" s="21" t="str">
        <f>[31]결승기록지!$F$14</f>
        <v>2:46.12</v>
      </c>
      <c r="O36" s="19" t="str">
        <f>[31]결승기록지!$C$15</f>
        <v>윤은혜</v>
      </c>
      <c r="P36" s="20" t="str">
        <f>[31]결승기록지!$E$15</f>
        <v>대전송촌중</v>
      </c>
      <c r="Q36" s="21" t="str">
        <f>[31]결승기록지!$F$15</f>
        <v>2:47.13</v>
      </c>
      <c r="R36" s="19" t="str">
        <f>[31]결승기록지!$C$16</f>
        <v>송지윤</v>
      </c>
      <c r="S36" s="20" t="str">
        <f>[31]결승기록지!$E$16</f>
        <v>월배중</v>
      </c>
      <c r="T36" s="21" t="str">
        <f>[31]결승기록지!$F$16</f>
        <v>2:48.75</v>
      </c>
      <c r="U36" s="19" t="str">
        <f>[31]결승기록지!$C$17</f>
        <v>김슬기</v>
      </c>
      <c r="V36" s="20" t="str">
        <f>[31]결승기록지!$E$17</f>
        <v>간석여자중</v>
      </c>
      <c r="W36" s="21" t="str">
        <f>[31]결승기록지!$F$17</f>
        <v>2:53.02</v>
      </c>
      <c r="X36" s="19" t="str">
        <f>[31]결승기록지!$C$18</f>
        <v>유은</v>
      </c>
      <c r="Y36" s="20" t="str">
        <f>[31]결승기록지!$E$18</f>
        <v>가좌여자중</v>
      </c>
      <c r="Z36" s="21" t="str">
        <f>[31]결승기록지!$F$18</f>
        <v>2:54.23</v>
      </c>
    </row>
    <row r="37" spans="1:26" s="26" customFormat="1" ht="13.5" customHeight="1">
      <c r="A37" s="39">
        <v>2</v>
      </c>
      <c r="B37" s="14" t="s">
        <v>20</v>
      </c>
      <c r="C37" s="19" t="str">
        <f>[32]결승기록지!$C$11</f>
        <v>김효주</v>
      </c>
      <c r="D37" s="20" t="str">
        <f>[32]결승기록지!$E$11</f>
        <v>충북영동중</v>
      </c>
      <c r="E37" s="21" t="str">
        <f>[32]결승기록지!$F$11</f>
        <v>4:58.22 CR</v>
      </c>
      <c r="F37" s="19" t="str">
        <f>[32]결승기록지!$C$12</f>
        <v>하해리</v>
      </c>
      <c r="G37" s="20" t="str">
        <f>[32]결승기록지!$E$12</f>
        <v>가좌여자중</v>
      </c>
      <c r="H37" s="21" t="str">
        <f>[32]결승기록지!$F$12</f>
        <v>5:03.73</v>
      </c>
      <c r="I37" s="19" t="str">
        <f>[32]결승기록지!$C$13</f>
        <v>조윤아</v>
      </c>
      <c r="J37" s="20" t="str">
        <f>[32]결승기록지!$E$13</f>
        <v>신성중</v>
      </c>
      <c r="K37" s="21" t="str">
        <f>[32]결승기록지!$F$13</f>
        <v>5:11.83</v>
      </c>
      <c r="L37" s="19" t="str">
        <f>[32]결승기록지!$C$14</f>
        <v>심재은</v>
      </c>
      <c r="M37" s="20" t="str">
        <f>[32]결승기록지!$E$14</f>
        <v>부천여자중</v>
      </c>
      <c r="N37" s="21" t="str">
        <f>[32]결승기록지!$F$14</f>
        <v>5:11.91</v>
      </c>
      <c r="O37" s="19" t="str">
        <f>[32]결승기록지!$C$15</f>
        <v>김민서</v>
      </c>
      <c r="P37" s="20" t="str">
        <f>[32]결승기록지!$E$15</f>
        <v>전곡중</v>
      </c>
      <c r="Q37" s="21" t="str">
        <f>[32]결승기록지!$F$15</f>
        <v>5:18.62</v>
      </c>
      <c r="R37" s="19" t="str">
        <f>[32]결승기록지!$C$16</f>
        <v>정서진</v>
      </c>
      <c r="S37" s="20" t="str">
        <f>[32]결승기록지!$E$16</f>
        <v>남양주G스포츠클럽_중</v>
      </c>
      <c r="T37" s="21" t="str">
        <f>[32]결승기록지!$F$16</f>
        <v>5:23.12</v>
      </c>
      <c r="U37" s="19" t="str">
        <f>[32]결승기록지!$C$17</f>
        <v>한해윤</v>
      </c>
      <c r="V37" s="20" t="str">
        <f>[32]결승기록지!$E$17</f>
        <v>신정여자중</v>
      </c>
      <c r="W37" s="21" t="str">
        <f>[32]결승기록지!$F$17</f>
        <v>5:28.05</v>
      </c>
      <c r="X37" s="19" t="str">
        <f>[32]결승기록지!$C$18</f>
        <v>윤진원</v>
      </c>
      <c r="Y37" s="20" t="str">
        <f>[32]결승기록지!$E$18</f>
        <v>대전체육중</v>
      </c>
      <c r="Z37" s="21" t="str">
        <f>[32]결승기록지!$F$18</f>
        <v>5:28.25</v>
      </c>
    </row>
    <row r="38" spans="1:26" s="26" customFormat="1" ht="13.5" customHeight="1">
      <c r="A38" s="39">
        <v>4</v>
      </c>
      <c r="B38" s="14" t="s">
        <v>67</v>
      </c>
      <c r="C38" s="19" t="str">
        <f>[33]결승기록지!$C$11</f>
        <v>손희진</v>
      </c>
      <c r="D38" s="20" t="str">
        <f>[33]결승기록지!$E$11</f>
        <v>옥천여자중</v>
      </c>
      <c r="E38" s="21" t="str">
        <f>[33]결승기록지!$F$11</f>
        <v>11:10.98</v>
      </c>
      <c r="F38" s="19" t="str">
        <f>[33]결승기록지!$C$12</f>
        <v>김민서</v>
      </c>
      <c r="G38" s="20" t="str">
        <f>[33]결승기록지!$E$12</f>
        <v>전곡중</v>
      </c>
      <c r="H38" s="21" t="str">
        <f>[33]결승기록지!$F$12</f>
        <v>11:15.22</v>
      </c>
      <c r="I38" s="19" t="str">
        <f>[33]결승기록지!$C$13</f>
        <v>심재은</v>
      </c>
      <c r="J38" s="20" t="str">
        <f>[33]결승기록지!$E$13</f>
        <v>부천여자중</v>
      </c>
      <c r="K38" s="21" t="str">
        <f>[33]결승기록지!$F$13</f>
        <v>11:26.31</v>
      </c>
      <c r="L38" s="19" t="str">
        <f>[33]결승기록지!$C$14</f>
        <v>하해리</v>
      </c>
      <c r="M38" s="20" t="str">
        <f>[33]결승기록지!$E$14</f>
        <v>가좌여자중</v>
      </c>
      <c r="N38" s="21" t="str">
        <f>[33]결승기록지!$F$14</f>
        <v>11:37.34</v>
      </c>
      <c r="O38" s="19" t="str">
        <f>[33]결승기록지!$C$15</f>
        <v>한해윤</v>
      </c>
      <c r="P38" s="20" t="str">
        <f>[33]결승기록지!$E$15</f>
        <v>신정여자중</v>
      </c>
      <c r="Q38" s="21" t="str">
        <f>[33]결승기록지!$F$15</f>
        <v>12:06.54</v>
      </c>
      <c r="R38" s="19" t="str">
        <f>[33]결승기록지!$C$16</f>
        <v>조윤아</v>
      </c>
      <c r="S38" s="20" t="str">
        <f>[33]결승기록지!$E$16</f>
        <v>신성중</v>
      </c>
      <c r="T38" s="21" t="str">
        <f>[33]결승기록지!$F$16</f>
        <v>12:18.13</v>
      </c>
      <c r="U38" s="19" t="str">
        <f>[33]결승기록지!$C$17</f>
        <v>김보경</v>
      </c>
      <c r="V38" s="20" t="str">
        <f>[33]결승기록지!$E$17</f>
        <v>태안여자중</v>
      </c>
      <c r="W38" s="21" t="str">
        <f>[33]결승기록지!$F$17</f>
        <v>12:44.14</v>
      </c>
      <c r="X38" s="19" t="str">
        <f>[33]결승기록지!$C$18</f>
        <v>김주희</v>
      </c>
      <c r="Y38" s="20" t="str">
        <f>[33]결승기록지!$E$18</f>
        <v>광주체육중</v>
      </c>
      <c r="Z38" s="21" t="str">
        <f>[33]결승기록지!$F$18</f>
        <v>13:44.14</v>
      </c>
    </row>
    <row r="39" spans="1:26" s="26" customFormat="1" ht="13.5" customHeight="1">
      <c r="A39" s="39">
        <v>3</v>
      </c>
      <c r="B39" s="14" t="s">
        <v>68</v>
      </c>
      <c r="C39" s="15" t="str">
        <f>[34]결승기록지!$C$11</f>
        <v>황지나</v>
      </c>
      <c r="D39" s="16" t="str">
        <f>[34]결승기록지!$E$11</f>
        <v>태안여자중</v>
      </c>
      <c r="E39" s="17" t="str">
        <f>[34]결승기록지!$F$11</f>
        <v>15:43.76</v>
      </c>
      <c r="F39" s="15" t="str">
        <f>[34]결승기록지!$C$12</f>
        <v>김민서</v>
      </c>
      <c r="G39" s="16" t="str">
        <f>[34]결승기록지!$E$12</f>
        <v>당진원당중</v>
      </c>
      <c r="H39" s="17" t="str">
        <f>[34]결승기록지!$F$12</f>
        <v>16:17.84</v>
      </c>
      <c r="I39" s="15" t="str">
        <f>[34]결승기록지!$C$13</f>
        <v>오연지</v>
      </c>
      <c r="J39" s="16" t="str">
        <f>[34]결승기록지!$E$13</f>
        <v>송내중앙중</v>
      </c>
      <c r="K39" s="17" t="str">
        <f>[34]결승기록지!$F$13</f>
        <v>18:15.55</v>
      </c>
      <c r="L39" s="15"/>
      <c r="M39" s="16"/>
      <c r="N39" s="17"/>
      <c r="O39" s="15"/>
      <c r="P39" s="16"/>
      <c r="Q39" s="17"/>
      <c r="R39" s="15"/>
      <c r="S39" s="16"/>
      <c r="T39" s="36"/>
      <c r="U39" s="15"/>
      <c r="V39" s="16"/>
      <c r="W39" s="36"/>
      <c r="X39" s="15"/>
      <c r="Y39" s="16"/>
      <c r="Z39" s="36"/>
    </row>
    <row r="40" spans="1:26" s="26" customFormat="1" ht="13.5" customHeight="1">
      <c r="A40" s="39">
        <v>3</v>
      </c>
      <c r="B40" s="14" t="s">
        <v>23</v>
      </c>
      <c r="C40" s="15" t="str">
        <f>[35]높이!$C$11</f>
        <v>김은수</v>
      </c>
      <c r="D40" s="16" t="str">
        <f>[35]높이!$E$11</f>
        <v>고창중</v>
      </c>
      <c r="E40" s="17" t="str">
        <f>[35]높이!$F$11</f>
        <v>1.60 CR</v>
      </c>
      <c r="F40" s="15" t="str">
        <f>[35]높이!$C$12</f>
        <v>박주은</v>
      </c>
      <c r="G40" s="16" t="str">
        <f>[35]높이!$E$12</f>
        <v>대전송촌중</v>
      </c>
      <c r="H40" s="17" t="str">
        <f>[35]높이!$F$12</f>
        <v>1.30</v>
      </c>
      <c r="I40" s="15"/>
      <c r="J40" s="16"/>
      <c r="K40" s="17"/>
      <c r="L40" s="15"/>
      <c r="M40" s="16"/>
      <c r="N40" s="17"/>
      <c r="O40" s="15"/>
      <c r="P40" s="16"/>
      <c r="Q40" s="17"/>
      <c r="R40" s="15"/>
      <c r="S40" s="16"/>
      <c r="T40" s="36"/>
      <c r="U40" s="15"/>
      <c r="V40" s="16"/>
      <c r="W40" s="36"/>
      <c r="X40" s="15"/>
      <c r="Y40" s="16"/>
      <c r="Z40" s="36"/>
    </row>
    <row r="41" spans="1:26" s="26" customFormat="1" ht="13.5" customHeight="1">
      <c r="A41" s="72">
        <v>2</v>
      </c>
      <c r="B41" s="13" t="s">
        <v>17</v>
      </c>
      <c r="C41" s="19" t="str">
        <f>[35]멀리!$C$11</f>
        <v>손다현</v>
      </c>
      <c r="D41" s="20" t="str">
        <f>[35]멀리!$E$11</f>
        <v>불광중</v>
      </c>
      <c r="E41" s="21" t="str">
        <f>[35]멀리!$F$11</f>
        <v>4.43</v>
      </c>
      <c r="F41" s="19" t="str">
        <f>[35]멀리!$C$12</f>
        <v>임사랑</v>
      </c>
      <c r="G41" s="20" t="str">
        <f>[35]멀리!$E$12</f>
        <v>전남체육중</v>
      </c>
      <c r="H41" s="21" t="str">
        <f>[35]멀리!$F$12</f>
        <v>4.31</v>
      </c>
      <c r="I41" s="19" t="str">
        <f>[35]멀리!$C$13</f>
        <v>손하람</v>
      </c>
      <c r="J41" s="20" t="str">
        <f>[35]멀리!$E$13</f>
        <v>통영중앙중</v>
      </c>
      <c r="K41" s="21" t="str">
        <f>[35]멀리!$F$13</f>
        <v>4.20</v>
      </c>
      <c r="L41" s="19" t="str">
        <f>[35]멀리!$C$14</f>
        <v>윤라희</v>
      </c>
      <c r="M41" s="20" t="str">
        <f>[35]멀리!$E$14</f>
        <v>성일중</v>
      </c>
      <c r="N41" s="21" t="str">
        <f>[35]멀리!$F$14</f>
        <v>4.15</v>
      </c>
      <c r="O41" s="19" t="str">
        <f>[35]멀리!$C$15</f>
        <v>김도영</v>
      </c>
      <c r="P41" s="20" t="str">
        <f>[35]멀리!$E$15</f>
        <v>단원중</v>
      </c>
      <c r="Q41" s="21" t="str">
        <f>[35]멀리!$F$15</f>
        <v>3.95</v>
      </c>
      <c r="R41" s="19" t="str">
        <f>[35]멀리!$C$16</f>
        <v>김서연</v>
      </c>
      <c r="S41" s="20" t="str">
        <f>[35]멀리!$E$16</f>
        <v>별망중</v>
      </c>
      <c r="T41" s="21" t="str">
        <f>[35]멀리!$F$16</f>
        <v>3.53</v>
      </c>
      <c r="U41" s="19" t="str">
        <f>[35]멀리!$C$17</f>
        <v>강민정</v>
      </c>
      <c r="V41" s="20" t="str">
        <f>[35]멀리!$E$17</f>
        <v>불광중</v>
      </c>
      <c r="W41" s="21" t="str">
        <f>[35]멀리!$F$17</f>
        <v>3.40</v>
      </c>
      <c r="X41" s="19"/>
      <c r="Y41" s="20"/>
      <c r="Z41" s="21"/>
    </row>
    <row r="42" spans="1:26" s="26" customFormat="1" ht="13.5" customHeight="1">
      <c r="A42" s="72"/>
      <c r="B42" s="12" t="s">
        <v>14</v>
      </c>
      <c r="C42" s="31"/>
      <c r="D42" s="23" t="str">
        <f>[35]멀리!$G$11</f>
        <v>-0.5</v>
      </c>
      <c r="E42" s="24"/>
      <c r="F42" s="31"/>
      <c r="G42" s="23" t="str">
        <f>[35]멀리!$G$12</f>
        <v>-1.6</v>
      </c>
      <c r="H42" s="24"/>
      <c r="I42" s="31"/>
      <c r="J42" s="23" t="str">
        <f>[35]멀리!$G$13</f>
        <v>-0.5</v>
      </c>
      <c r="K42" s="24"/>
      <c r="L42" s="31"/>
      <c r="M42" s="23" t="str">
        <f>[35]멀리!$G$14</f>
        <v>-0.6</v>
      </c>
      <c r="N42" s="24"/>
      <c r="O42" s="31"/>
      <c r="P42" s="23" t="str">
        <f>[35]멀리!$G$15</f>
        <v>-1.7</v>
      </c>
      <c r="Q42" s="24"/>
      <c r="R42" s="31"/>
      <c r="S42" s="23" t="str">
        <f>[35]멀리!$G$16</f>
        <v>-0.1</v>
      </c>
      <c r="T42" s="24"/>
      <c r="U42" s="31"/>
      <c r="V42" s="23" t="str">
        <f>[35]멀리!$G$17</f>
        <v>-1.2</v>
      </c>
      <c r="W42" s="24"/>
      <c r="X42" s="31"/>
      <c r="Y42" s="23"/>
      <c r="Z42" s="24"/>
    </row>
    <row r="43" spans="1:26" s="26" customFormat="1" ht="13.5" customHeight="1">
      <c r="A43" s="72">
        <v>4</v>
      </c>
      <c r="B43" s="13" t="s">
        <v>16</v>
      </c>
      <c r="C43" s="19" t="str">
        <f>[35]세단!$C$11</f>
        <v>손하람</v>
      </c>
      <c r="D43" s="20" t="str">
        <f>[35]세단!$E$11</f>
        <v>통영중앙중</v>
      </c>
      <c r="E43" s="21" t="str">
        <f>[35]세단!$F$11</f>
        <v>9.98</v>
      </c>
      <c r="F43" s="19" t="str">
        <f>[35]세단!$C$12</f>
        <v>임사랑</v>
      </c>
      <c r="G43" s="20" t="str">
        <f>[35]세단!$E$12</f>
        <v>전남체육중</v>
      </c>
      <c r="H43" s="21" t="str">
        <f>[35]세단!$F$12</f>
        <v>9.58</v>
      </c>
      <c r="I43" s="19"/>
      <c r="J43" s="20"/>
      <c r="K43" s="21"/>
      <c r="L43" s="19"/>
      <c r="M43" s="20"/>
      <c r="N43" s="21"/>
      <c r="O43" s="19"/>
      <c r="P43" s="20"/>
      <c r="Q43" s="40"/>
      <c r="R43" s="19"/>
      <c r="S43" s="20"/>
      <c r="T43" s="21"/>
      <c r="U43" s="19"/>
      <c r="V43" s="20"/>
      <c r="W43" s="21"/>
      <c r="X43" s="19"/>
      <c r="Y43" s="20"/>
      <c r="Z43" s="21"/>
    </row>
    <row r="44" spans="1:26" s="26" customFormat="1" ht="13.5" customHeight="1">
      <c r="A44" s="72"/>
      <c r="B44" s="12" t="s">
        <v>14</v>
      </c>
      <c r="C44" s="31"/>
      <c r="D44" s="23" t="str">
        <f>[35]세단!$G$11</f>
        <v>-2.3</v>
      </c>
      <c r="E44" s="24"/>
      <c r="F44" s="31"/>
      <c r="G44" s="23" t="str">
        <f>[35]세단!$G$12</f>
        <v>-0.1</v>
      </c>
      <c r="H44" s="24"/>
      <c r="I44" s="31"/>
      <c r="J44" s="23"/>
      <c r="K44" s="24"/>
      <c r="L44" s="31"/>
      <c r="M44" s="23"/>
      <c r="N44" s="24"/>
      <c r="O44" s="22"/>
      <c r="P44" s="23"/>
      <c r="Q44" s="24"/>
      <c r="R44" s="22"/>
      <c r="S44" s="23"/>
      <c r="T44" s="41"/>
      <c r="U44" s="42"/>
      <c r="V44" s="23"/>
      <c r="W44" s="41"/>
      <c r="X44" s="22"/>
      <c r="Y44" s="23"/>
      <c r="Z44" s="24"/>
    </row>
    <row r="45" spans="1:26" s="26" customFormat="1" ht="13.5" customHeight="1">
      <c r="A45" s="39">
        <v>4</v>
      </c>
      <c r="B45" s="14" t="s">
        <v>22</v>
      </c>
      <c r="C45" s="15" t="str">
        <f>[35]포환!$C$11</f>
        <v>권서현</v>
      </c>
      <c r="D45" s="16" t="str">
        <f>[35]포환!$E$11</f>
        <v>거제중앙중</v>
      </c>
      <c r="E45" s="17" t="str">
        <f>[35]포환!$F$11</f>
        <v>10.68</v>
      </c>
      <c r="F45" s="15" t="str">
        <f>[35]포환!$C$12</f>
        <v>김고은</v>
      </c>
      <c r="G45" s="16" t="str">
        <f>[35]포환!$E$12</f>
        <v>선주중</v>
      </c>
      <c r="H45" s="17" t="str">
        <f>[35]포환!$F$12</f>
        <v>10.28</v>
      </c>
      <c r="I45" s="15" t="str">
        <f>[35]포환!$C$13</f>
        <v>양하원</v>
      </c>
      <c r="J45" s="16" t="str">
        <f>[35]포환!$E$13</f>
        <v>경기체육중</v>
      </c>
      <c r="K45" s="17" t="str">
        <f>[35]포환!$F$13</f>
        <v>8.99</v>
      </c>
      <c r="L45" s="15" t="str">
        <f>[35]포환!$C$14</f>
        <v>서예원</v>
      </c>
      <c r="M45" s="16" t="str">
        <f>[35]포환!$E$14</f>
        <v>사내중</v>
      </c>
      <c r="N45" s="17" t="str">
        <f>[35]포환!$F$14</f>
        <v>7.25</v>
      </c>
      <c r="O45" s="15" t="str">
        <f>[35]포환!$C$15</f>
        <v>박가영</v>
      </c>
      <c r="P45" s="16" t="str">
        <f>[35]포환!$E$15</f>
        <v>논곡중</v>
      </c>
      <c r="Q45" s="17" t="str">
        <f>[35]포환!$F$15</f>
        <v>5.92</v>
      </c>
      <c r="R45" s="15"/>
      <c r="S45" s="16"/>
      <c r="T45" s="17"/>
      <c r="U45" s="15"/>
      <c r="V45" s="16"/>
      <c r="W45" s="17"/>
      <c r="X45" s="15"/>
      <c r="Y45" s="16"/>
      <c r="Z45" s="17"/>
    </row>
    <row r="46" spans="1:26" s="26" customFormat="1" ht="13.5" customHeight="1">
      <c r="A46" s="39">
        <v>3</v>
      </c>
      <c r="B46" s="14" t="s">
        <v>29</v>
      </c>
      <c r="C46" s="15" t="str">
        <f>[35]원반!$C$11</f>
        <v>김고은</v>
      </c>
      <c r="D46" s="16" t="str">
        <f>[35]원반!$E$11</f>
        <v>선주중</v>
      </c>
      <c r="E46" s="17" t="str">
        <f>[35]원반!$F$11</f>
        <v>27.93</v>
      </c>
      <c r="F46" s="15" t="str">
        <f>[35]원반!$C$12</f>
        <v>박은지</v>
      </c>
      <c r="G46" s="16" t="str">
        <f>[35]원반!$E$12</f>
        <v>부산체육중</v>
      </c>
      <c r="H46" s="17" t="str">
        <f>[35]원반!$F$12</f>
        <v>23.40</v>
      </c>
      <c r="I46" s="15" t="str">
        <f>[35]원반!$C$13</f>
        <v>김채현</v>
      </c>
      <c r="J46" s="16" t="str">
        <f>[35]원반!$E$13</f>
        <v>창원중앙중</v>
      </c>
      <c r="K46" s="17" t="str">
        <f>[35]원반!$F$13</f>
        <v>19.28</v>
      </c>
      <c r="L46" s="15" t="str">
        <f>[35]원반!$C$14</f>
        <v>박가영</v>
      </c>
      <c r="M46" s="16" t="str">
        <f>[35]원반!$E$14</f>
        <v>논곡중</v>
      </c>
      <c r="N46" s="17" t="str">
        <f>[35]원반!$F$14</f>
        <v>17.84</v>
      </c>
      <c r="O46" s="15" t="str">
        <f>[35]원반!$C$15</f>
        <v>권서현</v>
      </c>
      <c r="P46" s="16" t="str">
        <f>[35]원반!$E$15</f>
        <v>거제중앙중</v>
      </c>
      <c r="Q46" s="17" t="str">
        <f>[35]원반!$F$15</f>
        <v>15.67</v>
      </c>
      <c r="R46" s="15"/>
      <c r="S46" s="16"/>
      <c r="T46" s="36"/>
      <c r="U46" s="15"/>
      <c r="V46" s="16"/>
      <c r="W46" s="36"/>
      <c r="X46" s="15"/>
      <c r="Y46" s="16"/>
      <c r="Z46" s="36"/>
    </row>
    <row r="47" spans="1:26" s="26" customFormat="1" ht="13.5" customHeight="1">
      <c r="A47" s="39">
        <v>2</v>
      </c>
      <c r="B47" s="14" t="s">
        <v>26</v>
      </c>
      <c r="C47" s="15" t="str">
        <f>[35]투창!$C$11</f>
        <v>권아린</v>
      </c>
      <c r="D47" s="16" t="str">
        <f>[35]투창!$E$11</f>
        <v>창원중앙중</v>
      </c>
      <c r="E47" s="17" t="str">
        <f>[35]투창!$F$11</f>
        <v>24.18</v>
      </c>
      <c r="F47" s="15" t="str">
        <f>[35]투창!$C$12</f>
        <v>서예원</v>
      </c>
      <c r="G47" s="16" t="str">
        <f>[35]투창!$E$12</f>
        <v>사내중</v>
      </c>
      <c r="H47" s="17" t="str">
        <f>[35]투창!$F$12</f>
        <v>14.49</v>
      </c>
      <c r="I47" s="15" t="str">
        <f>[35]투창!$C$13</f>
        <v>박가은</v>
      </c>
      <c r="J47" s="16" t="str">
        <f>[35]투창!$E$13</f>
        <v>사내중</v>
      </c>
      <c r="K47" s="17" t="str">
        <f>[35]투창!$F$13</f>
        <v>12.06</v>
      </c>
      <c r="L47" s="15"/>
      <c r="M47" s="16"/>
      <c r="N47" s="17"/>
      <c r="O47" s="15"/>
      <c r="P47" s="16"/>
      <c r="Q47" s="17"/>
      <c r="R47" s="15"/>
      <c r="S47" s="16"/>
      <c r="T47" s="36"/>
      <c r="U47" s="15"/>
      <c r="V47" s="16"/>
      <c r="W47" s="36"/>
      <c r="X47" s="15"/>
      <c r="Y47" s="16"/>
      <c r="Z47" s="36"/>
    </row>
    <row r="48" spans="1:26" s="9" customFormat="1" ht="14.25" customHeight="1">
      <c r="A48" s="35"/>
      <c r="B48" s="11" t="s">
        <v>24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">
      <c r="A49" s="35"/>
    </row>
    <row r="50" spans="1:1">
      <c r="A50" s="35"/>
    </row>
  </sheetData>
  <mergeCells count="14">
    <mergeCell ref="A41:A42"/>
    <mergeCell ref="A43:A44"/>
    <mergeCell ref="A19:A20"/>
    <mergeCell ref="A21:A22"/>
    <mergeCell ref="B27:C27"/>
    <mergeCell ref="F27:S27"/>
    <mergeCell ref="A31:A32"/>
    <mergeCell ref="A33:A34"/>
    <mergeCell ref="E1:T1"/>
    <mergeCell ref="B2:C2"/>
    <mergeCell ref="F2:S2"/>
    <mergeCell ref="A6:A7"/>
    <mergeCell ref="A8:A9"/>
    <mergeCell ref="A14:A15"/>
  </mergeCells>
  <phoneticPr fontId="2" type="noConversion"/>
  <pageMargins left="0.35" right="0" top="0" bottom="0" header="0" footer="0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showGridLines="0" view="pageBreakPreview" zoomScaleSheetLayoutView="100" workbookViewId="0">
      <selection activeCell="E1" sqref="E1:T1"/>
    </sheetView>
  </sheetViews>
  <sheetFormatPr defaultRowHeight="14"/>
  <cols>
    <col min="1" max="1" width="2.33203125" style="34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 s="9" customFormat="1" ht="50.25" customHeight="1" thickBot="1">
      <c r="A1" s="33"/>
      <c r="B1" s="10"/>
      <c r="C1" s="10"/>
      <c r="D1" s="10"/>
      <c r="E1" s="73" t="s">
        <v>32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30" t="s">
        <v>21</v>
      </c>
      <c r="V1" s="30"/>
      <c r="W1" s="30"/>
      <c r="X1" s="30"/>
      <c r="Y1" s="30"/>
      <c r="Z1" s="30"/>
    </row>
    <row r="2" spans="1:26" s="9" customFormat="1" ht="14.5" thickTop="1">
      <c r="A2" s="34"/>
      <c r="B2" s="75" t="s">
        <v>70</v>
      </c>
      <c r="C2" s="75"/>
      <c r="D2" s="10"/>
      <c r="E2" s="10"/>
      <c r="F2" s="76" t="s">
        <v>33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0"/>
      <c r="U2" s="10"/>
      <c r="V2" s="10"/>
      <c r="W2" s="10"/>
      <c r="X2" s="10"/>
      <c r="Y2" s="10"/>
      <c r="Z2" s="10"/>
    </row>
    <row r="3" spans="1:26" ht="9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B4" s="7" t="s">
        <v>8</v>
      </c>
      <c r="C4" s="2"/>
      <c r="D4" s="3" t="s">
        <v>0</v>
      </c>
      <c r="E4" s="4"/>
      <c r="F4" s="2"/>
      <c r="G4" s="3" t="s">
        <v>11</v>
      </c>
      <c r="H4" s="4"/>
      <c r="I4" s="2"/>
      <c r="J4" s="3" t="s">
        <v>1</v>
      </c>
      <c r="K4" s="4"/>
      <c r="L4" s="2"/>
      <c r="M4" s="3" t="s">
        <v>2</v>
      </c>
      <c r="N4" s="4"/>
      <c r="O4" s="2"/>
      <c r="P4" s="3" t="s">
        <v>3</v>
      </c>
      <c r="Q4" s="4"/>
      <c r="R4" s="2"/>
      <c r="S4" s="3" t="s">
        <v>4</v>
      </c>
      <c r="T4" s="4"/>
      <c r="U4" s="2"/>
      <c r="V4" s="3" t="s">
        <v>5</v>
      </c>
      <c r="W4" s="4"/>
      <c r="X4" s="2"/>
      <c r="Y4" s="3" t="s">
        <v>9</v>
      </c>
      <c r="Z4" s="4"/>
    </row>
    <row r="5" spans="1:26" ht="14.5" thickBot="1">
      <c r="A5" s="35"/>
      <c r="B5" s="6" t="s">
        <v>12</v>
      </c>
      <c r="C5" s="5" t="s">
        <v>6</v>
      </c>
      <c r="D5" s="5" t="s">
        <v>10</v>
      </c>
      <c r="E5" s="5" t="s">
        <v>7</v>
      </c>
      <c r="F5" s="5" t="s">
        <v>6</v>
      </c>
      <c r="G5" s="5" t="s">
        <v>10</v>
      </c>
      <c r="H5" s="5" t="s">
        <v>7</v>
      </c>
      <c r="I5" s="5" t="s">
        <v>6</v>
      </c>
      <c r="J5" s="5" t="s">
        <v>10</v>
      </c>
      <c r="K5" s="5" t="s">
        <v>7</v>
      </c>
      <c r="L5" s="5" t="s">
        <v>6</v>
      </c>
      <c r="M5" s="5" t="s">
        <v>10</v>
      </c>
      <c r="N5" s="5" t="s">
        <v>7</v>
      </c>
      <c r="O5" s="5" t="s">
        <v>6</v>
      </c>
      <c r="P5" s="5" t="s">
        <v>10</v>
      </c>
      <c r="Q5" s="5" t="s">
        <v>7</v>
      </c>
      <c r="R5" s="5" t="s">
        <v>6</v>
      </c>
      <c r="S5" s="5" t="s">
        <v>10</v>
      </c>
      <c r="T5" s="5" t="s">
        <v>7</v>
      </c>
      <c r="U5" s="5" t="s">
        <v>6</v>
      </c>
      <c r="V5" s="5" t="s">
        <v>10</v>
      </c>
      <c r="W5" s="5" t="s">
        <v>7</v>
      </c>
      <c r="X5" s="5" t="s">
        <v>6</v>
      </c>
      <c r="Y5" s="5" t="s">
        <v>10</v>
      </c>
      <c r="Z5" s="5" t="s">
        <v>7</v>
      </c>
    </row>
    <row r="6" spans="1:26" s="26" customFormat="1" ht="13.5" customHeight="1" thickTop="1">
      <c r="A6" s="72">
        <v>1</v>
      </c>
      <c r="B6" s="13" t="s">
        <v>13</v>
      </c>
      <c r="C6" s="19" t="str">
        <f>[36]결승기록지!$C$11</f>
        <v>김도환</v>
      </c>
      <c r="D6" s="20" t="str">
        <f>[36]결승기록지!$E$11</f>
        <v>용인중</v>
      </c>
      <c r="E6" s="21" t="str">
        <f>[36]결승기록지!$F$11</f>
        <v>11.22</v>
      </c>
      <c r="F6" s="19" t="str">
        <f>[36]결승기록지!$C$12</f>
        <v>서준혁</v>
      </c>
      <c r="G6" s="20" t="str">
        <f>[36]결승기록지!$E$12</f>
        <v>대흥중</v>
      </c>
      <c r="H6" s="21" t="str">
        <f>[36]결승기록지!$F$12</f>
        <v>11.42</v>
      </c>
      <c r="I6" s="19" t="str">
        <f>[36]결승기록지!$C$13</f>
        <v>정예준</v>
      </c>
      <c r="J6" s="20" t="str">
        <f>[36]결승기록지!$E$13</f>
        <v>인천남중</v>
      </c>
      <c r="K6" s="21" t="str">
        <f>[36]결승기록지!$F$13</f>
        <v>11.60</v>
      </c>
      <c r="L6" s="19" t="str">
        <f>[36]결승기록지!$C$14</f>
        <v>박찬영</v>
      </c>
      <c r="M6" s="20" t="str">
        <f>[36]결승기록지!$E$14</f>
        <v>용인중</v>
      </c>
      <c r="N6" s="21" t="str">
        <f>[36]결승기록지!$F$14</f>
        <v>11.60</v>
      </c>
      <c r="O6" s="19" t="str">
        <f>[36]결승기록지!$C$15</f>
        <v>박태언</v>
      </c>
      <c r="P6" s="20" t="str">
        <f>[36]결승기록지!$E$15</f>
        <v>광주체육중</v>
      </c>
      <c r="Q6" s="21" t="str">
        <f>[36]결승기록지!$F$15</f>
        <v>11.67</v>
      </c>
      <c r="R6" s="19" t="str">
        <f>[36]결승기록지!$C$16</f>
        <v>장현빈</v>
      </c>
      <c r="S6" s="20" t="str">
        <f>[36]결승기록지!$E$16</f>
        <v>합포중</v>
      </c>
      <c r="T6" s="21" t="str">
        <f>[36]결승기록지!$F$16</f>
        <v>11.74</v>
      </c>
      <c r="U6" s="19" t="str">
        <f>[36]결승기록지!$C$17</f>
        <v>권혁찬</v>
      </c>
      <c r="V6" s="20" t="str">
        <f>[36]결승기록지!$E$17</f>
        <v>능곡중</v>
      </c>
      <c r="W6" s="21" t="str">
        <f>[36]결승기록지!$F$17</f>
        <v>11.95</v>
      </c>
      <c r="X6" s="19" t="str">
        <f>[36]결승기록지!$C$18</f>
        <v>한요한</v>
      </c>
      <c r="Y6" s="20" t="str">
        <f>[36]결승기록지!$E$18</f>
        <v>경기체육중</v>
      </c>
      <c r="Z6" s="21" t="str">
        <f>[36]결승기록지!$F$18</f>
        <v>12.25</v>
      </c>
    </row>
    <row r="7" spans="1:26" s="26" customFormat="1" ht="13.5" customHeight="1">
      <c r="A7" s="72"/>
      <c r="B7" s="12" t="s">
        <v>14</v>
      </c>
      <c r="C7" s="22"/>
      <c r="D7" s="23" t="str">
        <f>[36]결승기록지!$F$8</f>
        <v>2.5</v>
      </c>
      <c r="E7" s="57" t="s">
        <v>55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4"/>
    </row>
    <row r="8" spans="1:26" s="26" customFormat="1" ht="13.5" customHeight="1">
      <c r="A8" s="72">
        <v>2</v>
      </c>
      <c r="B8" s="13" t="s">
        <v>18</v>
      </c>
      <c r="C8" s="19" t="str">
        <f>[37]결승기록지!$C$11</f>
        <v>김도환</v>
      </c>
      <c r="D8" s="20" t="str">
        <f>[37]결승기록지!$E$11</f>
        <v>용인중</v>
      </c>
      <c r="E8" s="21" t="str">
        <f>[37]결승기록지!$F$11</f>
        <v>22.75</v>
      </c>
      <c r="F8" s="19" t="str">
        <f>[37]결승기록지!$C$12</f>
        <v>김태성</v>
      </c>
      <c r="G8" s="20" t="str">
        <f>[37]결승기록지!$E$12</f>
        <v>부원중</v>
      </c>
      <c r="H8" s="21" t="str">
        <f>[37]결승기록지!$F$12</f>
        <v>23.08</v>
      </c>
      <c r="I8" s="19" t="str">
        <f>[37]결승기록지!$C$13</f>
        <v>김기준</v>
      </c>
      <c r="J8" s="20" t="str">
        <f>[37]결승기록지!$E$13</f>
        <v>송운중</v>
      </c>
      <c r="K8" s="21" t="str">
        <f>[37]결승기록지!$F$13</f>
        <v>23.42</v>
      </c>
      <c r="L8" s="19" t="str">
        <f>[37]결승기록지!$C$14</f>
        <v>서준혁</v>
      </c>
      <c r="M8" s="20" t="str">
        <f>[37]결승기록지!$E$14</f>
        <v>대흥중</v>
      </c>
      <c r="N8" s="21" t="str">
        <f>[37]결승기록지!$F$14</f>
        <v>24.21</v>
      </c>
      <c r="O8" s="19" t="str">
        <f>[37]결승기록지!$C$15</f>
        <v>오민석</v>
      </c>
      <c r="P8" s="20" t="str">
        <f>[37]결승기록지!$E$15</f>
        <v>상장중</v>
      </c>
      <c r="Q8" s="21" t="str">
        <f>[37]결승기록지!$F$15</f>
        <v>24.22</v>
      </c>
      <c r="R8" s="19" t="str">
        <f>[37]결승기록지!$C$16</f>
        <v>권혁찬</v>
      </c>
      <c r="S8" s="20" t="str">
        <f>[37]결승기록지!$E$16</f>
        <v>능곡중</v>
      </c>
      <c r="T8" s="21" t="str">
        <f>[37]결승기록지!$F$16</f>
        <v>24.67</v>
      </c>
      <c r="U8" s="19" t="str">
        <f>[37]결승기록지!$C$17</f>
        <v>김민규</v>
      </c>
      <c r="V8" s="20" t="str">
        <f>[37]결승기록지!$E$17</f>
        <v>서곶중</v>
      </c>
      <c r="W8" s="21" t="str">
        <f>[37]결승기록지!$F$17</f>
        <v>25.14</v>
      </c>
      <c r="X8" s="19"/>
      <c r="Y8" s="20"/>
      <c r="Z8" s="21"/>
    </row>
    <row r="9" spans="1:26" s="26" customFormat="1" ht="13.5" customHeight="1">
      <c r="A9" s="72"/>
      <c r="B9" s="12" t="s">
        <v>14</v>
      </c>
      <c r="C9" s="22"/>
      <c r="D9" s="23" t="str">
        <f>[37]결승기록지!$F$8</f>
        <v>2.3</v>
      </c>
      <c r="E9" s="57" t="s">
        <v>55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4"/>
    </row>
    <row r="10" spans="1:26" s="26" customFormat="1" ht="13.5" customHeight="1">
      <c r="A10" s="39">
        <v>4</v>
      </c>
      <c r="B10" s="14" t="s">
        <v>25</v>
      </c>
      <c r="C10" s="19" t="str">
        <f>[38]결승기록지!$C$11</f>
        <v>김태성</v>
      </c>
      <c r="D10" s="20" t="str">
        <f>[38]결승기록지!$E$11</f>
        <v>부원중</v>
      </c>
      <c r="E10" s="21" t="str">
        <f>[38]결승기록지!$F$11</f>
        <v>51.62 CR</v>
      </c>
      <c r="F10" s="19" t="str">
        <f>[38]결승기록지!$C$12</f>
        <v>박태언</v>
      </c>
      <c r="G10" s="20" t="str">
        <f>[38]결승기록지!$E$12</f>
        <v>광주체육중</v>
      </c>
      <c r="H10" s="21" t="str">
        <f>[38]결승기록지!$F$12</f>
        <v>52.51 CR</v>
      </c>
      <c r="I10" s="19" t="str">
        <f>[38]결승기록지!$C$13</f>
        <v>정광민</v>
      </c>
      <c r="J10" s="20" t="str">
        <f>[38]결승기록지!$E$13</f>
        <v>경기체육중</v>
      </c>
      <c r="K10" s="21" t="str">
        <f>[38]결승기록지!$F$13</f>
        <v>53.28</v>
      </c>
      <c r="L10" s="19" t="str">
        <f>[38]결승기록지!$C$14</f>
        <v>오예준</v>
      </c>
      <c r="M10" s="20" t="str">
        <f>[38]결승기록지!$E$14</f>
        <v>인천남중</v>
      </c>
      <c r="N10" s="21" t="str">
        <f>[38]결승기록지!$F$14</f>
        <v>53.33</v>
      </c>
      <c r="O10" s="19" t="str">
        <f>[38]결승기록지!$C$15</f>
        <v>이승윤</v>
      </c>
      <c r="P10" s="20" t="str">
        <f>[38]결승기록지!$E$15</f>
        <v>성서중</v>
      </c>
      <c r="Q10" s="21" t="str">
        <f>[38]결승기록지!$F$15</f>
        <v>53.83</v>
      </c>
      <c r="R10" s="19" t="str">
        <f>[38]결승기록지!$C$16</f>
        <v>정병준</v>
      </c>
      <c r="S10" s="20" t="str">
        <f>[38]결승기록지!$E$16</f>
        <v>전곡중</v>
      </c>
      <c r="T10" s="21" t="str">
        <f>[38]결승기록지!$F$16</f>
        <v>56.33</v>
      </c>
      <c r="U10" s="19" t="str">
        <f>[38]결승기록지!$C$17</f>
        <v>오민석</v>
      </c>
      <c r="V10" s="20" t="str">
        <f>[38]결승기록지!$E$17</f>
        <v>상장중</v>
      </c>
      <c r="W10" s="21" t="str">
        <f>[38]결승기록지!$F$17</f>
        <v>57.79</v>
      </c>
      <c r="X10" s="19"/>
      <c r="Y10" s="20"/>
      <c r="Z10" s="21"/>
    </row>
    <row r="11" spans="1:26" s="26" customFormat="1" ht="13.5" customHeight="1">
      <c r="A11" s="39">
        <v>1</v>
      </c>
      <c r="B11" s="14" t="s">
        <v>19</v>
      </c>
      <c r="C11" s="19" t="str">
        <f>[39]결승기록지!$C$11</f>
        <v>김승엽</v>
      </c>
      <c r="D11" s="20" t="str">
        <f>[39]결승기록지!$E$11</f>
        <v>대전체육중</v>
      </c>
      <c r="E11" s="21" t="str">
        <f>[39]결승기록지!$F$11</f>
        <v>2:02.82 CR</v>
      </c>
      <c r="F11" s="19" t="str">
        <f>[39]결승기록지!$C$12</f>
        <v>이승윤</v>
      </c>
      <c r="G11" s="20" t="str">
        <f>[39]결승기록지!$E$12</f>
        <v>성서중</v>
      </c>
      <c r="H11" s="21" t="str">
        <f>[39]결승기록지!$F$12</f>
        <v>2:05.36 CR</v>
      </c>
      <c r="I11" s="19" t="str">
        <f>[39]결승기록지!$C$13</f>
        <v>박성문</v>
      </c>
      <c r="J11" s="20" t="str">
        <f>[39]결승기록지!$E$13</f>
        <v>서천중</v>
      </c>
      <c r="K11" s="21" t="str">
        <f>[39]결승기록지!$F$13</f>
        <v>2:06.63 CR</v>
      </c>
      <c r="L11" s="19" t="str">
        <f>[39]결승기록지!$C$14</f>
        <v>황재형</v>
      </c>
      <c r="M11" s="20" t="str">
        <f>[39]결승기록지!$E$14</f>
        <v>월배중</v>
      </c>
      <c r="N11" s="21" t="str">
        <f>[39]결승기록지!$F$14</f>
        <v>2:06.68 CR</v>
      </c>
      <c r="O11" s="19" t="str">
        <f>[39]결승기록지!$C$15</f>
        <v>정민우</v>
      </c>
      <c r="P11" s="20" t="str">
        <f>[39]결승기록지!$E$15</f>
        <v>석정중</v>
      </c>
      <c r="Q11" s="21" t="str">
        <f>[39]결승기록지!$F$15</f>
        <v>2:09.22</v>
      </c>
      <c r="R11" s="19" t="str">
        <f>[39]결승기록지!$C$16</f>
        <v>임재우</v>
      </c>
      <c r="S11" s="20" t="str">
        <f>[39]결승기록지!$E$16</f>
        <v>부원중</v>
      </c>
      <c r="T11" s="21" t="str">
        <f>[39]결승기록지!$F$16</f>
        <v>2:12.61</v>
      </c>
      <c r="U11" s="19" t="str">
        <f>[39]결승기록지!$C$17</f>
        <v>김진홍</v>
      </c>
      <c r="V11" s="20" t="str">
        <f>[39]결승기록지!$E$17</f>
        <v>충북영동중</v>
      </c>
      <c r="W11" s="21" t="str">
        <f>[39]결승기록지!$F$17</f>
        <v>2:13.66</v>
      </c>
      <c r="X11" s="19" t="str">
        <f>[39]결승기록지!$C$18</f>
        <v>김기문</v>
      </c>
      <c r="Y11" s="20" t="str">
        <f>[39]결승기록지!$E$18</f>
        <v>태안중</v>
      </c>
      <c r="Z11" s="21" t="str">
        <f>[39]결승기록지!$F$18</f>
        <v>2:16.23</v>
      </c>
    </row>
    <row r="12" spans="1:26" s="26" customFormat="1" ht="13.5" customHeight="1">
      <c r="A12" s="39">
        <v>3</v>
      </c>
      <c r="B12" s="14" t="s">
        <v>20</v>
      </c>
      <c r="C12" s="19" t="str">
        <f>[40]결승기록지!$C$11</f>
        <v>김승엽</v>
      </c>
      <c r="D12" s="20" t="str">
        <f>[40]결승기록지!$E$11</f>
        <v>대전체육중</v>
      </c>
      <c r="E12" s="21" t="str">
        <f>[40]결승기록지!$F$11</f>
        <v>4:25.19</v>
      </c>
      <c r="F12" s="19" t="str">
        <f>[40]결승기록지!$C$12</f>
        <v>이영범</v>
      </c>
      <c r="G12" s="20" t="str">
        <f>[40]결승기록지!$E$12</f>
        <v>성보중</v>
      </c>
      <c r="H12" s="21" t="str">
        <f>[40]결승기록지!$F$12</f>
        <v>4:27.56</v>
      </c>
      <c r="I12" s="19" t="str">
        <f>[40]결승기록지!$C$13</f>
        <v>박성문</v>
      </c>
      <c r="J12" s="20" t="str">
        <f>[40]결승기록지!$E$13</f>
        <v>서천중</v>
      </c>
      <c r="K12" s="21" t="str">
        <f>[40]결승기록지!$F$13</f>
        <v>4:31.84</v>
      </c>
      <c r="L12" s="19" t="str">
        <f>[40]결승기록지!$C$14</f>
        <v>임재우</v>
      </c>
      <c r="M12" s="20" t="str">
        <f>[40]결승기록지!$E$14</f>
        <v>부원중</v>
      </c>
      <c r="N12" s="21" t="str">
        <f>[40]결승기록지!$F$14</f>
        <v>4:34.47</v>
      </c>
      <c r="O12" s="19" t="str">
        <f>[40]결승기록지!$C$15</f>
        <v>유형원</v>
      </c>
      <c r="P12" s="20" t="str">
        <f>[40]결승기록지!$E$15</f>
        <v>배문중</v>
      </c>
      <c r="Q12" s="21" t="str">
        <f>[40]결승기록지!$F$15</f>
        <v>4:36.49</v>
      </c>
      <c r="R12" s="19" t="str">
        <f>[40]결승기록지!$C$16</f>
        <v>정민우</v>
      </c>
      <c r="S12" s="20" t="str">
        <f>[40]결승기록지!$E$16</f>
        <v>석정중</v>
      </c>
      <c r="T12" s="21" t="str">
        <f>[40]결승기록지!$F$16</f>
        <v>4:37.85</v>
      </c>
      <c r="U12" s="19" t="str">
        <f>[40]결승기록지!$C$17</f>
        <v>배경배</v>
      </c>
      <c r="V12" s="20" t="str">
        <f>[40]결승기록지!$E$17</f>
        <v>석정중</v>
      </c>
      <c r="W12" s="21" t="str">
        <f>[40]결승기록지!$F$17</f>
        <v>4:38.75</v>
      </c>
      <c r="X12" s="19" t="str">
        <f>[40]결승기록지!$C$18</f>
        <v>김득화</v>
      </c>
      <c r="Y12" s="20" t="str">
        <f>[40]결승기록지!$E$18</f>
        <v>행당중</v>
      </c>
      <c r="Z12" s="21" t="str">
        <f>[40]결승기록지!$F$18</f>
        <v>4:40.02</v>
      </c>
    </row>
    <row r="13" spans="1:26" s="26" customFormat="1" ht="13.5" customHeight="1">
      <c r="A13" s="39">
        <v>4</v>
      </c>
      <c r="B13" s="14" t="s">
        <v>67</v>
      </c>
      <c r="C13" s="19" t="str">
        <f>[41]결승기록지!$C$11</f>
        <v>이영범</v>
      </c>
      <c r="D13" s="20" t="str">
        <f>[41]결승기록지!$E$11</f>
        <v>성보중</v>
      </c>
      <c r="E13" s="21" t="str">
        <f>[41]결승기록지!$F$11</f>
        <v>9:39.08 CR</v>
      </c>
      <c r="F13" s="19" t="str">
        <f>[41]결승기록지!$C$12</f>
        <v>양명석</v>
      </c>
      <c r="G13" s="20" t="str">
        <f>[41]결승기록지!$E$12</f>
        <v>진안중</v>
      </c>
      <c r="H13" s="21" t="str">
        <f>[41]결승기록지!$F$12</f>
        <v>9:52.15</v>
      </c>
      <c r="I13" s="19" t="str">
        <f>[41]결승기록지!$C$13</f>
        <v>유형원</v>
      </c>
      <c r="J13" s="20" t="str">
        <f>[41]결승기록지!$E$13</f>
        <v>배문중</v>
      </c>
      <c r="K13" s="21" t="str">
        <f>[41]결승기록지!$F$13</f>
        <v>9:54.25</v>
      </c>
      <c r="L13" s="19" t="str">
        <f>[41]결승기록지!$C$14</f>
        <v>한성민</v>
      </c>
      <c r="M13" s="20" t="str">
        <f>[41]결승기록지!$E$14</f>
        <v>서곶중</v>
      </c>
      <c r="N13" s="21" t="str">
        <f>[41]결승기록지!$F$14</f>
        <v>9:56.82</v>
      </c>
      <c r="O13" s="19" t="str">
        <f>[41]결승기록지!$C$15</f>
        <v>배경배</v>
      </c>
      <c r="P13" s="20" t="str">
        <f>[41]결승기록지!$E$15</f>
        <v>석정중</v>
      </c>
      <c r="Q13" s="21" t="str">
        <f>[41]결승기록지!$F$15</f>
        <v>10:23.62</v>
      </c>
      <c r="R13" s="19" t="str">
        <f>[41]결승기록지!$C$16</f>
        <v>김한서</v>
      </c>
      <c r="S13" s="20" t="str">
        <f>[41]결승기록지!$E$16</f>
        <v>인천남중</v>
      </c>
      <c r="T13" s="21" t="str">
        <f>[41]결승기록지!$F$16</f>
        <v>10:23.75</v>
      </c>
      <c r="U13" s="19" t="str">
        <f>[41]결승기록지!$C$17</f>
        <v>김예찬</v>
      </c>
      <c r="V13" s="20" t="str">
        <f>[41]결승기록지!$E$17</f>
        <v>천안오성중</v>
      </c>
      <c r="W13" s="21" t="str">
        <f>[41]결승기록지!$F$17</f>
        <v>10:56.14</v>
      </c>
      <c r="X13" s="19" t="str">
        <f>[41]결승기록지!$C$18</f>
        <v>정은찬</v>
      </c>
      <c r="Y13" s="20" t="str">
        <f>[41]결승기록지!$E$18</f>
        <v>당진원당중</v>
      </c>
      <c r="Z13" s="21" t="str">
        <f>[41]결승기록지!$F$18</f>
        <v>11:07.39</v>
      </c>
    </row>
    <row r="14" spans="1:26" s="26" customFormat="1" ht="13.5" customHeight="1">
      <c r="A14" s="72">
        <v>4</v>
      </c>
      <c r="B14" s="13" t="s">
        <v>27</v>
      </c>
      <c r="C14" s="19" t="str">
        <f>[42]결승기록지!$C$11</f>
        <v>조연승</v>
      </c>
      <c r="D14" s="20" t="str">
        <f>[42]결승기록지!$E$11</f>
        <v>회룡중</v>
      </c>
      <c r="E14" s="21" t="str">
        <f>[42]결승기록지!$F$11</f>
        <v>15.87</v>
      </c>
      <c r="F14" s="19" t="str">
        <f>[42]결승기록지!$C$12</f>
        <v>유재찬</v>
      </c>
      <c r="G14" s="20" t="str">
        <f>[42]결승기록지!$E$12</f>
        <v>월배중</v>
      </c>
      <c r="H14" s="21" t="str">
        <f>[42]결승기록지!$F$12</f>
        <v>16.47</v>
      </c>
      <c r="I14" s="19" t="str">
        <f>[42]결승기록지!$C$13</f>
        <v>양유빈</v>
      </c>
      <c r="J14" s="20" t="str">
        <f>[42]결승기록지!$E$13</f>
        <v>대전송촌중</v>
      </c>
      <c r="K14" s="21" t="str">
        <f>[42]결승기록지!$F$13</f>
        <v>16.66</v>
      </c>
      <c r="L14" s="19" t="str">
        <f>[42]결승기록지!$C$14</f>
        <v>최정웅</v>
      </c>
      <c r="M14" s="20" t="str">
        <f>[42]결승기록지!$E$14</f>
        <v>회룡중</v>
      </c>
      <c r="N14" s="21" t="str">
        <f>[42]결승기록지!$F$14</f>
        <v>16.78</v>
      </c>
      <c r="O14" s="19" t="str">
        <f>[42]결승기록지!$C$15</f>
        <v>한요한</v>
      </c>
      <c r="P14" s="20" t="str">
        <f>[42]결승기록지!$E$15</f>
        <v>경기체육중</v>
      </c>
      <c r="Q14" s="21" t="str">
        <f>[42]결승기록지!$F$15</f>
        <v>17.45</v>
      </c>
      <c r="R14" s="19" t="str">
        <f>[42]결승기록지!$C$16</f>
        <v>변지민</v>
      </c>
      <c r="S14" s="20" t="str">
        <f>[42]결승기록지!$E$16</f>
        <v>경수중</v>
      </c>
      <c r="T14" s="21" t="str">
        <f>[42]결승기록지!$F$16</f>
        <v>17.56</v>
      </c>
      <c r="U14" s="19" t="str">
        <f>[42]결승기록지!$C$17</f>
        <v>성승훈</v>
      </c>
      <c r="V14" s="20" t="str">
        <f>[42]결승기록지!$E$17</f>
        <v>와동중</v>
      </c>
      <c r="W14" s="21" t="str">
        <f>[42]결승기록지!$F$17</f>
        <v>18.16</v>
      </c>
      <c r="X14" s="19" t="str">
        <f>[42]결승기록지!$C$18</f>
        <v>이상기</v>
      </c>
      <c r="Y14" s="20" t="str">
        <f>[42]결승기록지!$E$18</f>
        <v>밀양중</v>
      </c>
      <c r="Z14" s="21" t="str">
        <f>[42]결승기록지!$F$18</f>
        <v>19.12</v>
      </c>
    </row>
    <row r="15" spans="1:26" s="26" customFormat="1" ht="13.5" customHeight="1">
      <c r="A15" s="72"/>
      <c r="B15" s="12" t="s">
        <v>14</v>
      </c>
      <c r="C15" s="22"/>
      <c r="D15" s="23" t="str">
        <f>[42]결승기록지!$G$8</f>
        <v>0.3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4"/>
    </row>
    <row r="16" spans="1:26" s="26" customFormat="1" ht="13.5" customHeight="1">
      <c r="A16" s="39">
        <v>4</v>
      </c>
      <c r="B16" s="14" t="s">
        <v>68</v>
      </c>
      <c r="C16" s="63" t="str">
        <f>[43]결승기록지!$C$11</f>
        <v>장상원</v>
      </c>
      <c r="D16" s="16" t="str">
        <f>[43]결승기록지!$E$11</f>
        <v>부산체육중</v>
      </c>
      <c r="E16" s="17" t="str">
        <f>[43]결승기록지!$F$11</f>
        <v>17:17.50</v>
      </c>
      <c r="F16" s="63" t="str">
        <f>[43]결승기록지!$C$12</f>
        <v>이승준</v>
      </c>
      <c r="G16" s="16" t="str">
        <f>[43]결승기록지!$E$12</f>
        <v>광명북중</v>
      </c>
      <c r="H16" s="17" t="str">
        <f>[43]결승기록지!$F$12</f>
        <v>17:28.83</v>
      </c>
      <c r="I16" s="63" t="str">
        <f>[43]결승기록지!$C$13</f>
        <v>조대희</v>
      </c>
      <c r="J16" s="16" t="str">
        <f>[43]결승기록지!$E$13</f>
        <v>저동중</v>
      </c>
      <c r="K16" s="17" t="str">
        <f>[43]결승기록지!$F$13</f>
        <v>17:47.08</v>
      </c>
      <c r="L16" s="63"/>
      <c r="M16" s="16"/>
      <c r="N16" s="17"/>
      <c r="O16" s="15"/>
      <c r="P16" s="16"/>
      <c r="Q16" s="17"/>
      <c r="R16" s="15"/>
      <c r="S16" s="16"/>
      <c r="T16" s="36"/>
      <c r="U16" s="15"/>
      <c r="V16" s="16"/>
      <c r="W16" s="36"/>
      <c r="X16" s="15"/>
      <c r="Y16" s="16"/>
      <c r="Z16" s="36"/>
    </row>
    <row r="17" spans="1:29" s="26" customFormat="1" ht="13.5" customHeight="1">
      <c r="A17" s="44">
        <v>2</v>
      </c>
      <c r="B17" s="38" t="s">
        <v>28</v>
      </c>
      <c r="C17" s="27" t="str">
        <f>[44]장대!$C$11</f>
        <v>이수호</v>
      </c>
      <c r="D17" s="28" t="str">
        <f>[44]장대!$E$11</f>
        <v>대전송촌중</v>
      </c>
      <c r="E17" s="29" t="str">
        <f>[44]장대!$F$11</f>
        <v>3.40</v>
      </c>
      <c r="F17" s="27"/>
      <c r="G17" s="28"/>
      <c r="H17" s="29"/>
      <c r="I17" s="27"/>
      <c r="J17" s="28"/>
      <c r="K17" s="29"/>
      <c r="L17" s="27"/>
      <c r="M17" s="28"/>
      <c r="N17" s="29"/>
      <c r="O17" s="27"/>
      <c r="P17" s="28"/>
      <c r="Q17" s="29"/>
      <c r="R17" s="27"/>
      <c r="S17" s="28"/>
      <c r="T17" s="37"/>
      <c r="U17" s="27"/>
      <c r="V17" s="28"/>
      <c r="W17" s="37"/>
      <c r="X17" s="27"/>
      <c r="Y17" s="28"/>
      <c r="Z17" s="29"/>
      <c r="AA17" s="18"/>
      <c r="AB17" s="18"/>
      <c r="AC17" s="18"/>
    </row>
    <row r="18" spans="1:29" s="26" customFormat="1" ht="7.5" customHeight="1">
      <c r="A18" s="44"/>
      <c r="B18" s="38"/>
      <c r="C18" s="85" t="s">
        <v>54</v>
      </c>
      <c r="D18" s="86"/>
      <c r="E18" s="87"/>
      <c r="F18" s="27"/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27"/>
      <c r="S18" s="28"/>
      <c r="T18" s="37"/>
      <c r="U18" s="27"/>
      <c r="V18" s="28"/>
      <c r="W18" s="37"/>
      <c r="X18" s="27"/>
      <c r="Y18" s="28"/>
      <c r="Z18" s="29"/>
      <c r="AA18" s="18"/>
      <c r="AB18" s="18"/>
      <c r="AC18" s="18"/>
    </row>
    <row r="19" spans="1:29" s="26" customFormat="1" ht="13.5" customHeight="1">
      <c r="A19" s="72">
        <v>1</v>
      </c>
      <c r="B19" s="13" t="s">
        <v>17</v>
      </c>
      <c r="C19" s="19" t="str">
        <f>[44]멀리!$C$11</f>
        <v>변성환</v>
      </c>
      <c r="D19" s="20" t="str">
        <f>[44]멀리!$E$11</f>
        <v>삼성중</v>
      </c>
      <c r="E19" s="21" t="str">
        <f>[44]멀리!$F$11</f>
        <v>5.87</v>
      </c>
      <c r="F19" s="19" t="str">
        <f>[44]멀리!$C$12</f>
        <v>김은찬</v>
      </c>
      <c r="G19" s="20" t="str">
        <f>[44]멀리!$E$12</f>
        <v>대흥중</v>
      </c>
      <c r="H19" s="21" t="str">
        <f>[44]멀리!$F$12</f>
        <v>5.82</v>
      </c>
      <c r="I19" s="19" t="str">
        <f>[44]멀리!$C$13</f>
        <v>이성진</v>
      </c>
      <c r="J19" s="20" t="str">
        <f>[44]멀리!$E$13</f>
        <v>광명북중</v>
      </c>
      <c r="K19" s="21" t="str">
        <f>[44]멀리!$F$13</f>
        <v>5.61</v>
      </c>
      <c r="L19" s="19" t="str">
        <f>[44]멀리!$C$14</f>
        <v>계준혁</v>
      </c>
      <c r="M19" s="20" t="str">
        <f>[44]멀리!$E$14</f>
        <v>인천남중</v>
      </c>
      <c r="N19" s="21" t="str">
        <f>[44]멀리!$F$14</f>
        <v>5.49</v>
      </c>
      <c r="O19" s="19" t="str">
        <f>[44]멀리!$C$15</f>
        <v>김태환</v>
      </c>
      <c r="P19" s="20" t="str">
        <f>[44]멀리!$E$15</f>
        <v>동주중</v>
      </c>
      <c r="Q19" s="21" t="str">
        <f>[44]멀리!$F$15</f>
        <v>5.17</v>
      </c>
      <c r="R19" s="19" t="str">
        <f>[44]멀리!$C$16</f>
        <v>김민혁</v>
      </c>
      <c r="S19" s="20" t="str">
        <f>[44]멀리!$E$16</f>
        <v>별망중</v>
      </c>
      <c r="T19" s="21" t="str">
        <f>[44]멀리!$F$16</f>
        <v>5.11</v>
      </c>
      <c r="U19" s="19" t="str">
        <f>[44]멀리!$C$17</f>
        <v>금민섭</v>
      </c>
      <c r="V19" s="20" t="str">
        <f>[44]멀리!$E$17</f>
        <v>별망중</v>
      </c>
      <c r="W19" s="21" t="str">
        <f>[44]멀리!$F$17</f>
        <v>5.02</v>
      </c>
      <c r="X19" s="19"/>
      <c r="Y19" s="20"/>
      <c r="Z19" s="21"/>
    </row>
    <row r="20" spans="1:29" s="26" customFormat="1" ht="13.5" customHeight="1">
      <c r="A20" s="72"/>
      <c r="B20" s="12" t="s">
        <v>14</v>
      </c>
      <c r="C20" s="31"/>
      <c r="D20" s="23" t="str">
        <f>[44]멀리!$G$11</f>
        <v>1.4</v>
      </c>
      <c r="E20" s="24"/>
      <c r="F20" s="31"/>
      <c r="G20" s="23" t="str">
        <f>[44]멀리!$G$12</f>
        <v>-0.1</v>
      </c>
      <c r="H20" s="24"/>
      <c r="I20" s="31"/>
      <c r="J20" s="23" t="str">
        <f>[44]멀리!$G$13</f>
        <v>-0.1</v>
      </c>
      <c r="K20" s="24"/>
      <c r="L20" s="31"/>
      <c r="M20" s="23" t="str">
        <f>[44]멀리!$G$14</f>
        <v>-0.3</v>
      </c>
      <c r="N20" s="24"/>
      <c r="O20" s="31"/>
      <c r="P20" s="23" t="str">
        <f>[44]멀리!$G$15</f>
        <v>0.2</v>
      </c>
      <c r="Q20" s="24"/>
      <c r="R20" s="31"/>
      <c r="S20" s="23" t="str">
        <f>[44]멀리!$G$16</f>
        <v>-0.1</v>
      </c>
      <c r="T20" s="24"/>
      <c r="U20" s="31"/>
      <c r="V20" s="23" t="str">
        <f>[44]멀리!$G$17</f>
        <v>0.9</v>
      </c>
      <c r="W20" s="24"/>
      <c r="X20" s="31"/>
      <c r="Y20" s="23"/>
      <c r="Z20" s="24"/>
    </row>
    <row r="21" spans="1:29" s="26" customFormat="1" ht="13.5" customHeight="1">
      <c r="A21" s="72">
        <v>4</v>
      </c>
      <c r="B21" s="13" t="s">
        <v>16</v>
      </c>
      <c r="C21" s="19" t="str">
        <f>[44]세단!$C$11</f>
        <v>양유빈</v>
      </c>
      <c r="D21" s="20" t="str">
        <f>[44]세단!$E$11</f>
        <v>대전송촌중</v>
      </c>
      <c r="E21" s="21" t="str">
        <f>[44]세단!$F$11</f>
        <v>12.03</v>
      </c>
      <c r="F21" s="19" t="str">
        <f>[44]세단!$C$12</f>
        <v>이성진</v>
      </c>
      <c r="G21" s="20" t="str">
        <f>[44]세단!$E$12</f>
        <v>광명북중</v>
      </c>
      <c r="H21" s="21" t="str">
        <f>[44]세단!$F$12</f>
        <v>12.00</v>
      </c>
      <c r="I21" s="19" t="str">
        <f>[44]세단!$C$13</f>
        <v>김민혁</v>
      </c>
      <c r="J21" s="20" t="str">
        <f>[44]세단!$E$13</f>
        <v>별망중</v>
      </c>
      <c r="K21" s="21" t="str">
        <f>[44]세단!$F$13</f>
        <v>11.81</v>
      </c>
      <c r="L21" s="19" t="str">
        <f>[44]세단!$C$14</f>
        <v>금민섭</v>
      </c>
      <c r="M21" s="20" t="str">
        <f>[44]세단!$E$14</f>
        <v>별망중</v>
      </c>
      <c r="N21" s="21" t="str">
        <f>[44]세단!$F$14</f>
        <v>11.70</v>
      </c>
      <c r="O21" s="19"/>
      <c r="P21" s="20"/>
      <c r="Q21" s="40"/>
      <c r="R21" s="19"/>
      <c r="S21" s="20"/>
      <c r="T21" s="21"/>
      <c r="U21" s="19"/>
      <c r="V21" s="20"/>
      <c r="W21" s="21"/>
      <c r="X21" s="19"/>
      <c r="Y21" s="20"/>
      <c r="Z21" s="21"/>
    </row>
    <row r="22" spans="1:29" s="26" customFormat="1" ht="13.5" customHeight="1">
      <c r="A22" s="72"/>
      <c r="B22" s="12" t="s">
        <v>14</v>
      </c>
      <c r="C22" s="31"/>
      <c r="D22" s="23" t="str">
        <f>[44]세단!$G$11</f>
        <v>-1.0</v>
      </c>
      <c r="E22" s="24"/>
      <c r="F22" s="31"/>
      <c r="G22" s="23" t="str">
        <f>[44]세단!$G$12</f>
        <v>0.5</v>
      </c>
      <c r="H22" s="24"/>
      <c r="I22" s="31"/>
      <c r="J22" s="23" t="str">
        <f>[44]세단!$G$13</f>
        <v>-1.1</v>
      </c>
      <c r="K22" s="24"/>
      <c r="L22" s="31"/>
      <c r="M22" s="23" t="str">
        <f>[44]세단!$G$14</f>
        <v>-0.4</v>
      </c>
      <c r="N22" s="24"/>
      <c r="O22" s="22"/>
      <c r="P22" s="23"/>
      <c r="Q22" s="24"/>
      <c r="R22" s="22"/>
      <c r="S22" s="23"/>
      <c r="T22" s="41"/>
      <c r="U22" s="42"/>
      <c r="V22" s="23"/>
      <c r="W22" s="41"/>
      <c r="X22" s="22"/>
      <c r="Y22" s="23"/>
      <c r="Z22" s="24"/>
    </row>
    <row r="23" spans="1:29" s="26" customFormat="1" ht="13.5" customHeight="1">
      <c r="A23" s="39">
        <v>4</v>
      </c>
      <c r="B23" s="14" t="s">
        <v>22</v>
      </c>
      <c r="C23" s="15" t="str">
        <f>[44]포환!$C$11</f>
        <v>조은찬</v>
      </c>
      <c r="D23" s="16" t="str">
        <f>[44]포환!$E$11</f>
        <v>동명중</v>
      </c>
      <c r="E23" s="17" t="str">
        <f>[44]포환!$F$11</f>
        <v>16.96 CR</v>
      </c>
      <c r="F23" s="15" t="str">
        <f>[44]포환!$C$12</f>
        <v>유준현</v>
      </c>
      <c r="G23" s="16" t="str">
        <f>[44]포환!$E$12</f>
        <v>부산체육중</v>
      </c>
      <c r="H23" s="17" t="str">
        <f>[44]포환!$F$12</f>
        <v>13.12</v>
      </c>
      <c r="I23" s="15" t="str">
        <f>[44]포환!$C$13</f>
        <v>허성준</v>
      </c>
      <c r="J23" s="16" t="str">
        <f>[44]포환!$E$13</f>
        <v>충주중</v>
      </c>
      <c r="K23" s="17" t="str">
        <f>[44]포환!$F$13</f>
        <v>10.68</v>
      </c>
      <c r="L23" s="15" t="str">
        <f>[44]포환!$C$14</f>
        <v>이대경</v>
      </c>
      <c r="M23" s="16" t="str">
        <f>[44]포환!$E$14</f>
        <v>능곡중</v>
      </c>
      <c r="N23" s="17" t="str">
        <f>[44]포환!$F$14</f>
        <v>10.15</v>
      </c>
      <c r="O23" s="15" t="str">
        <f>[44]포환!$C$15</f>
        <v>전한별</v>
      </c>
      <c r="P23" s="16" t="str">
        <f>[44]포환!$E$15</f>
        <v>충주중</v>
      </c>
      <c r="Q23" s="17" t="str">
        <f>[44]포환!$F$15</f>
        <v>10.11</v>
      </c>
      <c r="R23" s="15"/>
      <c r="S23" s="16"/>
      <c r="T23" s="36"/>
      <c r="U23" s="15"/>
      <c r="V23" s="16"/>
      <c r="W23" s="36"/>
      <c r="X23" s="15"/>
      <c r="Y23" s="16"/>
      <c r="Z23" s="36"/>
    </row>
    <row r="24" spans="1:29" s="26" customFormat="1" ht="13.5" customHeight="1">
      <c r="A24" s="39">
        <v>3</v>
      </c>
      <c r="B24" s="14" t="s">
        <v>29</v>
      </c>
      <c r="C24" s="15" t="str">
        <f>[44]원반!$C$11</f>
        <v>전한별</v>
      </c>
      <c r="D24" s="16" t="str">
        <f>[44]원반!$E$11</f>
        <v>충주중</v>
      </c>
      <c r="E24" s="17" t="str">
        <f>[44]원반!$F$11</f>
        <v>51.20</v>
      </c>
      <c r="F24" s="15" t="str">
        <f>[44]원반!$C$12</f>
        <v>조은찬</v>
      </c>
      <c r="G24" s="16" t="str">
        <f>[44]원반!$E$12</f>
        <v>동명중</v>
      </c>
      <c r="H24" s="17" t="str">
        <f>[44]원반!$F$12</f>
        <v>44.28</v>
      </c>
      <c r="I24" s="15" t="str">
        <f>[44]원반!$C$13</f>
        <v>최원석</v>
      </c>
      <c r="J24" s="16" t="str">
        <f>[44]원반!$E$13</f>
        <v>천안오성중</v>
      </c>
      <c r="K24" s="17" t="str">
        <f>[44]원반!$F$13</f>
        <v>43.52</v>
      </c>
      <c r="L24" s="15" t="str">
        <f>[44]원반!$C$14</f>
        <v>성승훈</v>
      </c>
      <c r="M24" s="16" t="str">
        <f>[44]원반!$E$14</f>
        <v>안청중</v>
      </c>
      <c r="N24" s="17" t="str">
        <f>[44]원반!$F$14</f>
        <v>39.78</v>
      </c>
      <c r="O24" s="15" t="str">
        <f>[44]원반!$C$15</f>
        <v>이순구</v>
      </c>
      <c r="P24" s="16" t="str">
        <f>[44]원반!$E$15</f>
        <v>회인중</v>
      </c>
      <c r="Q24" s="17" t="str">
        <f>[44]원반!$F$15</f>
        <v>30.98</v>
      </c>
      <c r="R24" s="15" t="str">
        <f>[44]원반!$C$16</f>
        <v>이대경</v>
      </c>
      <c r="S24" s="16" t="str">
        <f>[44]원반!$E$16</f>
        <v>능곡중</v>
      </c>
      <c r="T24" s="17" t="str">
        <f>[44]원반!$F$16</f>
        <v>25.33</v>
      </c>
      <c r="U24" s="15"/>
      <c r="V24" s="16"/>
      <c r="W24" s="17"/>
      <c r="X24" s="15"/>
      <c r="Y24" s="16"/>
      <c r="Z24" s="17"/>
    </row>
    <row r="25" spans="1:29" s="26" customFormat="1" ht="13.5" customHeight="1">
      <c r="A25" s="39">
        <v>2</v>
      </c>
      <c r="B25" s="14" t="s">
        <v>26</v>
      </c>
      <c r="C25" s="15" t="str">
        <f>[44]투창!$C$11</f>
        <v>권민우</v>
      </c>
      <c r="D25" s="16" t="str">
        <f>[44]투창!$E$11</f>
        <v>천안오성중</v>
      </c>
      <c r="E25" s="17" t="str">
        <f>[44]투창!$F$11</f>
        <v>52.87</v>
      </c>
      <c r="F25" s="15" t="str">
        <f>[44]투창!$C$12</f>
        <v>장하진</v>
      </c>
      <c r="G25" s="16" t="str">
        <f>[44]투창!$E$12</f>
        <v>대전대신중</v>
      </c>
      <c r="H25" s="17" t="str">
        <f>[44]투창!$F$12</f>
        <v>51.23</v>
      </c>
      <c r="I25" s="15" t="str">
        <f>[44]투창!$C$13</f>
        <v>김영범</v>
      </c>
      <c r="J25" s="16" t="str">
        <f>[44]투창!$E$13</f>
        <v>음성중</v>
      </c>
      <c r="K25" s="17" t="str">
        <f>[44]투창!$F$13</f>
        <v>50.11</v>
      </c>
      <c r="L25" s="15" t="str">
        <f>[44]투창!$C$14</f>
        <v>고반석</v>
      </c>
      <c r="M25" s="16" t="str">
        <f>[44]투창!$E$14</f>
        <v>음성중</v>
      </c>
      <c r="N25" s="17" t="str">
        <f>[44]투창!$F$14</f>
        <v>47.79</v>
      </c>
      <c r="O25" s="15" t="str">
        <f>[44]투창!$C$15</f>
        <v>이남규</v>
      </c>
      <c r="P25" s="16" t="str">
        <f>[44]투창!$E$15</f>
        <v>천안오성중</v>
      </c>
      <c r="Q25" s="17" t="str">
        <f>[44]투창!$F$15</f>
        <v>46.72</v>
      </c>
      <c r="R25" s="15" t="str">
        <f>[44]투창!$C$16</f>
        <v>전용태</v>
      </c>
      <c r="S25" s="16" t="str">
        <f>[44]투창!$E$16</f>
        <v>도산중</v>
      </c>
      <c r="T25" s="17" t="str">
        <f>[44]투창!$F$16</f>
        <v>43.14</v>
      </c>
      <c r="U25" s="15" t="str">
        <f>[44]투창!$C$17</f>
        <v>구태윤</v>
      </c>
      <c r="V25" s="16" t="str">
        <f>[44]투창!$E$17</f>
        <v>내동중</v>
      </c>
      <c r="W25" s="17" t="str">
        <f>[44]투창!$F$17</f>
        <v>41.99</v>
      </c>
      <c r="X25" s="15" t="str">
        <f>[44]투창!$C$18</f>
        <v>강승모</v>
      </c>
      <c r="Y25" s="16" t="str">
        <f>[44]투창!$E$18</f>
        <v>대전송촌중</v>
      </c>
      <c r="Z25" s="17" t="str">
        <f>[44]투창!$F$18</f>
        <v>40.70</v>
      </c>
    </row>
    <row r="26" spans="1:29" s="26" customFormat="1" ht="7.5" customHeight="1">
      <c r="A26" s="3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9" s="9" customFormat="1">
      <c r="A27" s="43"/>
      <c r="B27" s="75" t="s">
        <v>71</v>
      </c>
      <c r="C27" s="75"/>
      <c r="D27" s="10"/>
      <c r="E27" s="10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10"/>
      <c r="U27" s="10"/>
      <c r="V27" s="10"/>
      <c r="W27" s="10"/>
      <c r="X27" s="10"/>
      <c r="Y27" s="10"/>
      <c r="Z27" s="10"/>
    </row>
    <row r="28" spans="1:29" ht="7.5" customHeight="1">
      <c r="A28" s="4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9">
      <c r="B29" s="7" t="s">
        <v>8</v>
      </c>
      <c r="C29" s="2"/>
      <c r="D29" s="3" t="s">
        <v>0</v>
      </c>
      <c r="E29" s="4"/>
      <c r="F29" s="2"/>
      <c r="G29" s="3" t="s">
        <v>11</v>
      </c>
      <c r="H29" s="4"/>
      <c r="I29" s="2"/>
      <c r="J29" s="3" t="s">
        <v>1</v>
      </c>
      <c r="K29" s="4"/>
      <c r="L29" s="2"/>
      <c r="M29" s="3" t="s">
        <v>2</v>
      </c>
      <c r="N29" s="4"/>
      <c r="O29" s="2"/>
      <c r="P29" s="3" t="s">
        <v>3</v>
      </c>
      <c r="Q29" s="4"/>
      <c r="R29" s="2"/>
      <c r="S29" s="3" t="s">
        <v>4</v>
      </c>
      <c r="T29" s="4"/>
      <c r="U29" s="2"/>
      <c r="V29" s="3" t="s">
        <v>5</v>
      </c>
      <c r="W29" s="4"/>
      <c r="X29" s="2"/>
      <c r="Y29" s="3" t="s">
        <v>9</v>
      </c>
      <c r="Z29" s="4"/>
    </row>
    <row r="30" spans="1:29" ht="14.5" thickBot="1">
      <c r="A30" s="35"/>
      <c r="B30" s="6" t="s">
        <v>12</v>
      </c>
      <c r="C30" s="5" t="s">
        <v>6</v>
      </c>
      <c r="D30" s="5" t="s">
        <v>10</v>
      </c>
      <c r="E30" s="5" t="s">
        <v>7</v>
      </c>
      <c r="F30" s="5" t="s">
        <v>6</v>
      </c>
      <c r="G30" s="5" t="s">
        <v>10</v>
      </c>
      <c r="H30" s="5" t="s">
        <v>7</v>
      </c>
      <c r="I30" s="5" t="s">
        <v>6</v>
      </c>
      <c r="J30" s="5" t="s">
        <v>10</v>
      </c>
      <c r="K30" s="5" t="s">
        <v>7</v>
      </c>
      <c r="L30" s="5" t="s">
        <v>6</v>
      </c>
      <c r="M30" s="5" t="s">
        <v>10</v>
      </c>
      <c r="N30" s="5" t="s">
        <v>7</v>
      </c>
      <c r="O30" s="5" t="s">
        <v>6</v>
      </c>
      <c r="P30" s="5" t="s">
        <v>10</v>
      </c>
      <c r="Q30" s="5" t="s">
        <v>7</v>
      </c>
      <c r="R30" s="5" t="s">
        <v>6</v>
      </c>
      <c r="S30" s="5" t="s">
        <v>10</v>
      </c>
      <c r="T30" s="5" t="s">
        <v>7</v>
      </c>
      <c r="U30" s="5" t="s">
        <v>6</v>
      </c>
      <c r="V30" s="5" t="s">
        <v>10</v>
      </c>
      <c r="W30" s="5" t="s">
        <v>7</v>
      </c>
      <c r="X30" s="5" t="s">
        <v>6</v>
      </c>
      <c r="Y30" s="5" t="s">
        <v>10</v>
      </c>
      <c r="Z30" s="5" t="s">
        <v>7</v>
      </c>
    </row>
    <row r="31" spans="1:29" s="26" customFormat="1" ht="13.5" customHeight="1" thickTop="1">
      <c r="A31" s="72">
        <v>1</v>
      </c>
      <c r="B31" s="13" t="s">
        <v>13</v>
      </c>
      <c r="C31" s="19" t="str">
        <f>[45]결승기록지!$C$11</f>
        <v>장효민</v>
      </c>
      <c r="D31" s="20" t="str">
        <f>[45]결승기록지!$E$11</f>
        <v>소천중</v>
      </c>
      <c r="E31" s="21" t="str">
        <f>[45]결승기록지!$F$11</f>
        <v>12.70 CR</v>
      </c>
      <c r="F31" s="19" t="str">
        <f>[45]결승기록지!$C$12</f>
        <v>김희원</v>
      </c>
      <c r="G31" s="20" t="str">
        <f>[45]결승기록지!$E$12</f>
        <v>광주체육중</v>
      </c>
      <c r="H31" s="21" t="str">
        <f>[45]결승기록지!$F$12</f>
        <v>12.85 CR</v>
      </c>
      <c r="I31" s="19" t="str">
        <f>[45]결승기록지!$C$13</f>
        <v>민소윤</v>
      </c>
      <c r="J31" s="20" t="str">
        <f>[45]결승기록지!$E$13</f>
        <v>거제중앙중</v>
      </c>
      <c r="K31" s="21" t="str">
        <f>[45]결승기록지!$F$13</f>
        <v>13.02 CR</v>
      </c>
      <c r="L31" s="19" t="str">
        <f>[45]결승기록지!$C$14</f>
        <v>이윤지</v>
      </c>
      <c r="M31" s="20" t="str">
        <f>[45]결승기록지!$E$14</f>
        <v>경기체육중</v>
      </c>
      <c r="N31" s="21" t="str">
        <f>[45]결승기록지!$F$14</f>
        <v>13.08 CR</v>
      </c>
      <c r="O31" s="19" t="str">
        <f>[45]결승기록지!$C$15</f>
        <v>김민하</v>
      </c>
      <c r="P31" s="20" t="str">
        <f>[45]결승기록지!$E$15</f>
        <v>진해냉천중</v>
      </c>
      <c r="Q31" s="21" t="str">
        <f>[45]결승기록지!$F$15</f>
        <v>13.22 CR</v>
      </c>
      <c r="R31" s="19" t="str">
        <f>[45]결승기록지!$C$16</f>
        <v>김정은</v>
      </c>
      <c r="S31" s="20" t="str">
        <f>[45]결승기록지!$E$16</f>
        <v>비인중</v>
      </c>
      <c r="T31" s="21" t="str">
        <f>[45]결승기록지!$F$16</f>
        <v>13.52</v>
      </c>
      <c r="U31" s="19" t="str">
        <f>[45]결승기록지!$C$17</f>
        <v>신다연</v>
      </c>
      <c r="V31" s="20" t="str">
        <f>[45]결승기록지!$E$17</f>
        <v>인화여자중</v>
      </c>
      <c r="W31" s="21" t="str">
        <f>[45]결승기록지!$F$17</f>
        <v>13.68</v>
      </c>
      <c r="X31" s="19" t="str">
        <f>[45]결승기록지!$C$18</f>
        <v>이유정</v>
      </c>
      <c r="Y31" s="20" t="str">
        <f>[45]결승기록지!$E$18</f>
        <v>소래중</v>
      </c>
      <c r="Z31" s="21" t="str">
        <f>[45]결승기록지!$F$18</f>
        <v>13.77</v>
      </c>
    </row>
    <row r="32" spans="1:29" s="26" customFormat="1" ht="13.5" customHeight="1">
      <c r="A32" s="72"/>
      <c r="B32" s="12" t="s">
        <v>14</v>
      </c>
      <c r="C32" s="22"/>
      <c r="D32" s="23" t="str">
        <f>[45]결승기록지!$G$8</f>
        <v>1.3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4"/>
    </row>
    <row r="33" spans="1:26" s="26" customFormat="1" ht="13.5" customHeight="1">
      <c r="A33" s="72">
        <v>3</v>
      </c>
      <c r="B33" s="13" t="s">
        <v>18</v>
      </c>
      <c r="C33" s="19" t="str">
        <f>[46]결승기록지!$C$11</f>
        <v>이윤지</v>
      </c>
      <c r="D33" s="20" t="str">
        <f>[46]결승기록지!$E$11</f>
        <v>경기체육중</v>
      </c>
      <c r="E33" s="21" t="str">
        <f>[46]결승기록지!$F$11</f>
        <v>27.45</v>
      </c>
      <c r="F33" s="19" t="str">
        <f>[46]결승기록지!$C$12</f>
        <v>강현서</v>
      </c>
      <c r="G33" s="20" t="str">
        <f>[46]결승기록지!$E$12</f>
        <v>거제중앙중</v>
      </c>
      <c r="H33" s="21" t="str">
        <f>[46]결승기록지!$F$12</f>
        <v>27.82</v>
      </c>
      <c r="I33" s="19" t="str">
        <f>[46]결승기록지!$C$13</f>
        <v>김정은</v>
      </c>
      <c r="J33" s="20" t="str">
        <f>[46]결승기록지!$E$13</f>
        <v>비인중</v>
      </c>
      <c r="K33" s="21" t="str">
        <f>[46]결승기록지!$F$13</f>
        <v>28.44</v>
      </c>
      <c r="L33" s="19" t="str">
        <f>[46]결승기록지!$C$14</f>
        <v>이유정</v>
      </c>
      <c r="M33" s="20" t="str">
        <f>[46]결승기록지!$E$14</f>
        <v>소래중</v>
      </c>
      <c r="N33" s="21" t="str">
        <f>[46]결승기록지!$F$14</f>
        <v>28.54</v>
      </c>
      <c r="O33" s="19" t="str">
        <f>[46]결승기록지!$C$15</f>
        <v>이민정</v>
      </c>
      <c r="P33" s="20" t="str">
        <f>[46]결승기록지!$E$15</f>
        <v>용인중</v>
      </c>
      <c r="Q33" s="21" t="str">
        <f>[46]결승기록지!$F$15</f>
        <v>28.84</v>
      </c>
      <c r="R33" s="19" t="str">
        <f>[46]결승기록지!$C$16</f>
        <v>오미화</v>
      </c>
      <c r="S33" s="20" t="str">
        <f>[46]결승기록지!$E$16</f>
        <v>인화여자중</v>
      </c>
      <c r="T33" s="21" t="str">
        <f>[46]결승기록지!$F$16</f>
        <v>29.05</v>
      </c>
      <c r="U33" s="19" t="str">
        <f>[46]결승기록지!$C$17</f>
        <v>유소영</v>
      </c>
      <c r="V33" s="20" t="str">
        <f>[46]결승기록지!$E$17</f>
        <v>행당중</v>
      </c>
      <c r="W33" s="21" t="str">
        <f>[46]결승기록지!$F$17</f>
        <v>29.54</v>
      </c>
      <c r="X33" s="19" t="str">
        <f>[46]결승기록지!$C$18</f>
        <v>박은서</v>
      </c>
      <c r="Y33" s="20" t="str">
        <f>[46]결승기록지!$E$18</f>
        <v>대경중</v>
      </c>
      <c r="Z33" s="21" t="str">
        <f>[46]결승기록지!$F$18</f>
        <v>29.70</v>
      </c>
    </row>
    <row r="34" spans="1:26" s="26" customFormat="1" ht="13.5" customHeight="1">
      <c r="A34" s="72"/>
      <c r="B34" s="12" t="s">
        <v>14</v>
      </c>
      <c r="C34" s="22"/>
      <c r="D34" s="23" t="str">
        <f>[46]결승기록지!$G$8</f>
        <v>0.4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4"/>
    </row>
    <row r="35" spans="1:26" s="26" customFormat="1" ht="13.5" customHeight="1">
      <c r="A35" s="39">
        <v>4</v>
      </c>
      <c r="B35" s="14" t="s">
        <v>25</v>
      </c>
      <c r="C35" s="19" t="str">
        <f>[47]결승기록지!$C$11</f>
        <v>김희원</v>
      </c>
      <c r="D35" s="20" t="str">
        <f>[47]결승기록지!$E$11</f>
        <v>광주체육중</v>
      </c>
      <c r="E35" s="21" t="str">
        <f>[47]결승기록지!$F$11</f>
        <v>1:00.53 CR</v>
      </c>
      <c r="F35" s="19" t="str">
        <f>[47]결승기록지!$C$12</f>
        <v>장효민</v>
      </c>
      <c r="G35" s="20" t="str">
        <f>[47]결승기록지!$E$12</f>
        <v>소천중</v>
      </c>
      <c r="H35" s="21" t="str">
        <f>[47]결승기록지!$F$12</f>
        <v>1:00.66 CR</v>
      </c>
      <c r="I35" s="19" t="str">
        <f>[47]결승기록지!$C$13</f>
        <v>김민하</v>
      </c>
      <c r="J35" s="20" t="str">
        <f>[47]결승기록지!$E$13</f>
        <v>진해냉천중</v>
      </c>
      <c r="K35" s="21" t="str">
        <f>[47]결승기록지!$F$13</f>
        <v>1:01.73 CT</v>
      </c>
      <c r="L35" s="19" t="str">
        <f>[47]결승기록지!$C$14</f>
        <v>강현서</v>
      </c>
      <c r="M35" s="20" t="str">
        <f>[47]결승기록지!$E$14</f>
        <v>거제중앙중</v>
      </c>
      <c r="N35" s="21" t="str">
        <f>[47]결승기록지!$F$14</f>
        <v>1:03.13</v>
      </c>
      <c r="O35" s="19" t="str">
        <f>[47]결승기록지!$C$15</f>
        <v>이서진</v>
      </c>
      <c r="P35" s="20" t="str">
        <f>[47]결승기록지!$E$15</f>
        <v>부천여자중</v>
      </c>
      <c r="Q35" s="21" t="str">
        <f>[47]결승기록지!$F$15</f>
        <v>1:06.30</v>
      </c>
      <c r="R35" s="19" t="str">
        <f>[47]결승기록지!$C$16</f>
        <v>김연진</v>
      </c>
      <c r="S35" s="20" t="str">
        <f>[47]결승기록지!$E$16</f>
        <v>통영중앙중</v>
      </c>
      <c r="T35" s="21" t="str">
        <f>[47]결승기록지!$F$16</f>
        <v>1:09.46</v>
      </c>
      <c r="U35" s="19" t="str">
        <f>[47]결승기록지!$C$17</f>
        <v>이현채</v>
      </c>
      <c r="V35" s="20" t="str">
        <f>[47]결승기록지!$E$17</f>
        <v>전라중</v>
      </c>
      <c r="W35" s="21" t="str">
        <f>[47]결승기록지!$F$17</f>
        <v>1:10.17</v>
      </c>
      <c r="X35" s="19" t="str">
        <f>[47]결승기록지!$C$18</f>
        <v>김규연</v>
      </c>
      <c r="Y35" s="20" t="str">
        <f>[47]결승기록지!$E$18</f>
        <v>백현중</v>
      </c>
      <c r="Z35" s="21" t="str">
        <f>[47]결승기록지!$F$18</f>
        <v>1:10.20</v>
      </c>
    </row>
    <row r="36" spans="1:26" s="26" customFormat="1" ht="13.5" customHeight="1">
      <c r="A36" s="39">
        <v>1</v>
      </c>
      <c r="B36" s="14" t="s">
        <v>19</v>
      </c>
      <c r="C36" s="19" t="str">
        <f>[48]결승기록지!$C$11</f>
        <v>이서진</v>
      </c>
      <c r="D36" s="20" t="str">
        <f>[48]결승기록지!$E$11</f>
        <v>부천여자중</v>
      </c>
      <c r="E36" s="21" t="str">
        <f>[48]결승기록지!$F$11</f>
        <v>2:29.44</v>
      </c>
      <c r="F36" s="19" t="str">
        <f>[48]결승기록지!$C$12</f>
        <v>김보미</v>
      </c>
      <c r="G36" s="20" t="str">
        <f>[48]결승기록지!$E$12</f>
        <v>용인중</v>
      </c>
      <c r="H36" s="21" t="str">
        <f>[48]결승기록지!$F$12</f>
        <v>2:30.41</v>
      </c>
      <c r="I36" s="19" t="str">
        <f>[48]결승기록지!$C$13</f>
        <v>배지연</v>
      </c>
      <c r="J36" s="20" t="str">
        <f>[48]결승기록지!$E$13</f>
        <v>수곡중</v>
      </c>
      <c r="K36" s="21" t="str">
        <f>[48]결승기록지!$F$13</f>
        <v>2:31.90</v>
      </c>
      <c r="L36" s="19" t="str">
        <f>[48]결승기록지!$C$14</f>
        <v>오미화</v>
      </c>
      <c r="M36" s="20" t="str">
        <f>[48]결승기록지!$E$14</f>
        <v>인화여자중</v>
      </c>
      <c r="N36" s="21" t="str">
        <f>[48]결승기록지!$F$14</f>
        <v>2:34.47</v>
      </c>
      <c r="O36" s="19" t="str">
        <f>[48]결승기록지!$C$15</f>
        <v>김소윤</v>
      </c>
      <c r="P36" s="20" t="str">
        <f>[48]결승기록지!$E$15</f>
        <v>이현중</v>
      </c>
      <c r="Q36" s="21" t="str">
        <f>[48]결승기록지!$F$15</f>
        <v>2:35.23</v>
      </c>
      <c r="R36" s="19" t="str">
        <f>[48]결승기록지!$C$16</f>
        <v>김지원</v>
      </c>
      <c r="S36" s="20" t="str">
        <f>[48]결승기록지!$E$16</f>
        <v>대흥중</v>
      </c>
      <c r="T36" s="21" t="str">
        <f>[48]결승기록지!$F$16</f>
        <v>2:44.04</v>
      </c>
      <c r="U36" s="19" t="str">
        <f>[48]결승기록지!$C$17</f>
        <v>김현주</v>
      </c>
      <c r="V36" s="20" t="str">
        <f>[48]결승기록지!$E$17</f>
        <v>계룡중</v>
      </c>
      <c r="W36" s="21" t="str">
        <f>[48]결승기록지!$F$17</f>
        <v>2:45.34</v>
      </c>
      <c r="X36" s="19" t="str">
        <f>[48]결승기록지!$C$18</f>
        <v>김연진</v>
      </c>
      <c r="Y36" s="20" t="str">
        <f>[48]결승기록지!$E$18</f>
        <v>통영중앙중</v>
      </c>
      <c r="Z36" s="21" t="str">
        <f>[48]결승기록지!$F$18</f>
        <v>2:47.62</v>
      </c>
    </row>
    <row r="37" spans="1:26" s="26" customFormat="1" ht="13.5" customHeight="1">
      <c r="A37" s="39">
        <v>2</v>
      </c>
      <c r="B37" s="14" t="s">
        <v>20</v>
      </c>
      <c r="C37" s="19" t="str">
        <f>[49]결승기록지!$C$11</f>
        <v>홍지승</v>
      </c>
      <c r="D37" s="20" t="str">
        <f>[49]결승기록지!$E$11</f>
        <v>천안오성중</v>
      </c>
      <c r="E37" s="21" t="str">
        <f>[49]결승기록지!$F$11</f>
        <v>5:10.89</v>
      </c>
      <c r="F37" s="19" t="str">
        <f>[49]결승기록지!$C$12</f>
        <v>배지연</v>
      </c>
      <c r="G37" s="20" t="str">
        <f>[49]결승기록지!$E$12</f>
        <v>수곡중</v>
      </c>
      <c r="H37" s="21" t="str">
        <f>[49]결승기록지!$F$12</f>
        <v>5:14.16</v>
      </c>
      <c r="I37" s="19" t="str">
        <f>[49]결승기록지!$C$13</f>
        <v>김소윤</v>
      </c>
      <c r="J37" s="20" t="str">
        <f>[49]결승기록지!$E$13</f>
        <v>이현중</v>
      </c>
      <c r="K37" s="21" t="str">
        <f>[49]결승기록지!$F$13</f>
        <v>5:22.32</v>
      </c>
      <c r="L37" s="19" t="str">
        <f>[49]결승기록지!$C$14</f>
        <v>김가은</v>
      </c>
      <c r="M37" s="20" t="str">
        <f>[49]결승기록지!$E$14</f>
        <v>부천여자중</v>
      </c>
      <c r="N37" s="21" t="str">
        <f>[49]결승기록지!$F$14</f>
        <v>5:33.11</v>
      </c>
      <c r="O37" s="19" t="str">
        <f>[49]결승기록지!$C$15</f>
        <v>이미지</v>
      </c>
      <c r="P37" s="20" t="str">
        <f>[49]결승기록지!$E$15</f>
        <v>대전체육중</v>
      </c>
      <c r="Q37" s="21" t="str">
        <f>[49]결승기록지!$F$15</f>
        <v>5:40.13</v>
      </c>
      <c r="R37" s="19" t="str">
        <f>[49]결승기록지!$C$16</f>
        <v>김지원</v>
      </c>
      <c r="S37" s="20" t="str">
        <f>[49]결승기록지!$E$16</f>
        <v>대흥중</v>
      </c>
      <c r="T37" s="21" t="str">
        <f>[49]결승기록지!$F$16</f>
        <v>5:42.45</v>
      </c>
      <c r="U37" s="19" t="str">
        <f>[49]결승기록지!$C$17</f>
        <v>김현주</v>
      </c>
      <c r="V37" s="20" t="str">
        <f>[49]결승기록지!$E$17</f>
        <v>계룡중</v>
      </c>
      <c r="W37" s="21" t="str">
        <f>[49]결승기록지!$F$17</f>
        <v>5:45.92</v>
      </c>
      <c r="X37" s="19" t="str">
        <f>[49]결승기록지!$C$18</f>
        <v>이민지</v>
      </c>
      <c r="Y37" s="20" t="str">
        <f>[49]결승기록지!$E$18</f>
        <v>대전체육중</v>
      </c>
      <c r="Z37" s="21" t="str">
        <f>[49]결승기록지!$F$18</f>
        <v>5:47.34</v>
      </c>
    </row>
    <row r="38" spans="1:26" s="26" customFormat="1" ht="13.5" customHeight="1">
      <c r="A38" s="39">
        <v>4</v>
      </c>
      <c r="B38" s="14" t="s">
        <v>67</v>
      </c>
      <c r="C38" s="19" t="str">
        <f>[50]결승기록지!$C$11</f>
        <v>홍지승</v>
      </c>
      <c r="D38" s="20" t="str">
        <f>[50]결승기록지!$E$11</f>
        <v>천안오성중</v>
      </c>
      <c r="E38" s="21" t="str">
        <f>[50]결승기록지!$F$11</f>
        <v>11:10.07</v>
      </c>
      <c r="F38" s="19" t="str">
        <f>[50]결승기록지!$C$12</f>
        <v>김가은</v>
      </c>
      <c r="G38" s="20" t="str">
        <f>[50]결승기록지!$E$12</f>
        <v>부천여자중</v>
      </c>
      <c r="H38" s="21" t="str">
        <f>[50]결승기록지!$F$12</f>
        <v>11:44.28</v>
      </c>
      <c r="I38" s="19" t="str">
        <f>[50]결승기록지!$C$13</f>
        <v>이미지</v>
      </c>
      <c r="J38" s="20" t="str">
        <f>[50]결승기록지!$E$13</f>
        <v>대전체육중</v>
      </c>
      <c r="K38" s="21" t="str">
        <f>[50]결승기록지!$F$13</f>
        <v>12:20.44</v>
      </c>
      <c r="L38" s="19" t="str">
        <f>[50]결승기록지!$C$14</f>
        <v>김하은</v>
      </c>
      <c r="M38" s="20" t="str">
        <f>[50]결승기록지!$E$14</f>
        <v>간석여자중</v>
      </c>
      <c r="N38" s="21" t="str">
        <f>[50]결승기록지!$F$14</f>
        <v>13:39.41</v>
      </c>
      <c r="O38" s="19" t="str">
        <f>[50]결승기록지!$C$15</f>
        <v>정아린</v>
      </c>
      <c r="P38" s="20" t="str">
        <f>[50]결승기록지!$E$15</f>
        <v>양양중</v>
      </c>
      <c r="Q38" s="21" t="str">
        <f>[50]결승기록지!$F$15</f>
        <v>14:33.27</v>
      </c>
      <c r="R38" s="19"/>
      <c r="S38" s="20"/>
      <c r="T38" s="21"/>
      <c r="U38" s="19"/>
      <c r="V38" s="20"/>
      <c r="W38" s="21"/>
      <c r="X38" s="19"/>
      <c r="Y38" s="20"/>
      <c r="Z38" s="21"/>
    </row>
    <row r="39" spans="1:26" s="26" customFormat="1" ht="13.5" customHeight="1">
      <c r="A39" s="72">
        <v>1</v>
      </c>
      <c r="B39" s="13" t="s">
        <v>15</v>
      </c>
      <c r="C39" s="19" t="str">
        <f>[51]결승기록지!$C$11</f>
        <v>남경애</v>
      </c>
      <c r="D39" s="20" t="str">
        <f>[51]결승기록지!$E$11</f>
        <v>다인중</v>
      </c>
      <c r="E39" s="21" t="str">
        <f>[51]결승기록지!$F$11</f>
        <v>16.11</v>
      </c>
      <c r="F39" s="19" t="str">
        <f>[51]결승기록지!$C$12</f>
        <v>민소윤</v>
      </c>
      <c r="G39" s="20" t="str">
        <f>[51]결승기록지!$E$12</f>
        <v>거제중앙중</v>
      </c>
      <c r="H39" s="21" t="str">
        <f>[51]결승기록지!$F$12</f>
        <v>16.36</v>
      </c>
      <c r="I39" s="19" t="str">
        <f>[51]결승기록지!$C$13</f>
        <v>박성연</v>
      </c>
      <c r="J39" s="20" t="str">
        <f>[51]결승기록지!$E$13</f>
        <v>계룡중</v>
      </c>
      <c r="K39" s="21" t="str">
        <f>[51]결승기록지!$F$13</f>
        <v>17.76</v>
      </c>
      <c r="L39" s="19" t="str">
        <f>[51]결승기록지!$C$14</f>
        <v>반서연</v>
      </c>
      <c r="M39" s="20" t="str">
        <f>[51]결승기록지!$E$14</f>
        <v>계룡중</v>
      </c>
      <c r="N39" s="21" t="str">
        <f>[51]결승기록지!$F$14</f>
        <v>18.12</v>
      </c>
      <c r="O39" s="19" t="str">
        <f>[51]결승기록지!$C$15</f>
        <v>이현채</v>
      </c>
      <c r="P39" s="20" t="str">
        <f>[51]결승기록지!$E$15</f>
        <v>전라중</v>
      </c>
      <c r="Q39" s="21" t="str">
        <f>[51]결승기록지!$F$15</f>
        <v>19.10</v>
      </c>
      <c r="R39" s="19" t="str">
        <f>[51]결승기록지!$C$16</f>
        <v>장수빈</v>
      </c>
      <c r="S39" s="20" t="str">
        <f>[51]결승기록지!$E$16</f>
        <v>단원중</v>
      </c>
      <c r="T39" s="21" t="str">
        <f>[51]결승기록지!$F$16</f>
        <v>21.12</v>
      </c>
      <c r="U39" s="19"/>
      <c r="V39" s="20"/>
      <c r="W39" s="21"/>
      <c r="X39" s="19"/>
      <c r="Y39" s="20"/>
      <c r="Z39" s="21"/>
    </row>
    <row r="40" spans="1:26" s="26" customFormat="1" ht="13.5" customHeight="1">
      <c r="A40" s="72"/>
      <c r="B40" s="12" t="s">
        <v>14</v>
      </c>
      <c r="C40" s="22"/>
      <c r="D40" s="23" t="str">
        <f>[51]결승기록지!$G$8</f>
        <v>0.9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4"/>
    </row>
    <row r="41" spans="1:26" s="26" customFormat="1" ht="13.5" customHeight="1">
      <c r="A41" s="39">
        <v>3</v>
      </c>
      <c r="B41" s="14" t="s">
        <v>68</v>
      </c>
      <c r="C41" s="15" t="str">
        <f>[52]결승기록지!$C$11</f>
        <v>김현서</v>
      </c>
      <c r="D41" s="16" t="str">
        <f>[52]결승기록지!$E$11</f>
        <v>송내중앙중</v>
      </c>
      <c r="E41" s="17" t="str">
        <f>[52]결승기록지!$F$11</f>
        <v>19:16.85</v>
      </c>
      <c r="F41" s="15"/>
      <c r="G41" s="64" t="s">
        <v>72</v>
      </c>
      <c r="H41" s="17"/>
      <c r="I41" s="15"/>
      <c r="J41" s="16"/>
      <c r="K41" s="17"/>
      <c r="L41" s="15"/>
      <c r="M41" s="16"/>
      <c r="N41" s="17"/>
      <c r="O41" s="15"/>
      <c r="P41" s="16"/>
      <c r="Q41" s="17"/>
      <c r="R41" s="15"/>
      <c r="S41" s="16"/>
      <c r="T41" s="36"/>
      <c r="U41" s="15"/>
      <c r="V41" s="16"/>
      <c r="W41" s="36"/>
      <c r="X41" s="15"/>
      <c r="Y41" s="16"/>
      <c r="Z41" s="36"/>
    </row>
    <row r="42" spans="1:26" s="26" customFormat="1" ht="6.75" customHeight="1">
      <c r="A42" s="39"/>
      <c r="B42" s="14"/>
      <c r="C42" s="85" t="s">
        <v>54</v>
      </c>
      <c r="D42" s="86"/>
      <c r="E42" s="87"/>
      <c r="F42" s="15"/>
      <c r="G42" s="16"/>
      <c r="H42" s="17"/>
      <c r="I42" s="15"/>
      <c r="J42" s="16"/>
      <c r="K42" s="17"/>
      <c r="L42" s="15"/>
      <c r="M42" s="16"/>
      <c r="N42" s="17"/>
      <c r="O42" s="15"/>
      <c r="P42" s="16"/>
      <c r="Q42" s="17"/>
      <c r="R42" s="15"/>
      <c r="S42" s="16"/>
      <c r="T42" s="36"/>
      <c r="U42" s="15"/>
      <c r="V42" s="16"/>
      <c r="W42" s="36"/>
      <c r="X42" s="15"/>
      <c r="Y42" s="16"/>
      <c r="Z42" s="36"/>
    </row>
    <row r="43" spans="1:26" s="26" customFormat="1" ht="13.5" customHeight="1">
      <c r="A43" s="39">
        <v>3</v>
      </c>
      <c r="B43" s="14" t="s">
        <v>23</v>
      </c>
      <c r="C43" s="15" t="str">
        <f>[53]높이!$C$11</f>
        <v>박하은</v>
      </c>
      <c r="D43" s="16" t="str">
        <f>[53]높이!$E$11</f>
        <v>가좌여자중</v>
      </c>
      <c r="E43" s="17" t="str">
        <f>[53]높이!$F$11</f>
        <v>1.55 CR</v>
      </c>
      <c r="F43" s="15" t="str">
        <f>[53]높이!$C$12</f>
        <v>박소영</v>
      </c>
      <c r="G43" s="16" t="str">
        <f>[53]높이!$E$12</f>
        <v>김해모산중</v>
      </c>
      <c r="H43" s="17" t="str">
        <f>[53]높이!$F$12</f>
        <v>1.40</v>
      </c>
      <c r="I43" s="15" t="str">
        <f>[53]높이!$C$13</f>
        <v>임여음</v>
      </c>
      <c r="J43" s="16" t="str">
        <f>[53]높이!$E$13</f>
        <v>부산체육중</v>
      </c>
      <c r="K43" s="17" t="str">
        <f>[53]높이!$F$13</f>
        <v>1.40</v>
      </c>
      <c r="L43" s="15" t="str">
        <f>[53]높이!$C$14</f>
        <v>김채현</v>
      </c>
      <c r="M43" s="16" t="str">
        <f>[53]높이!$E$14</f>
        <v>광주체육중</v>
      </c>
      <c r="N43" s="17" t="str">
        <f>[53]높이!$F$14</f>
        <v>1.30</v>
      </c>
      <c r="O43" s="15"/>
      <c r="P43" s="16"/>
      <c r="Q43" s="17"/>
      <c r="R43" s="15"/>
      <c r="S43" s="16"/>
      <c r="T43" s="36"/>
      <c r="U43" s="15"/>
      <c r="V43" s="16"/>
      <c r="W43" s="36"/>
      <c r="X43" s="15"/>
      <c r="Y43" s="16"/>
      <c r="Z43" s="36"/>
    </row>
    <row r="44" spans="1:26" s="26" customFormat="1" ht="13.5" customHeight="1">
      <c r="A44" s="72">
        <v>2</v>
      </c>
      <c r="B44" s="13" t="s">
        <v>17</v>
      </c>
      <c r="C44" s="19" t="str">
        <f>[53]멀리!$C$11</f>
        <v>이희원</v>
      </c>
      <c r="D44" s="20" t="str">
        <f>[53]멀리!$E$11</f>
        <v>논산여자중</v>
      </c>
      <c r="E44" s="21" t="str">
        <f>[53]멀리!$F$11</f>
        <v>4.95</v>
      </c>
      <c r="F44" s="19" t="str">
        <f>[53]멀리!$C$12</f>
        <v>최연서</v>
      </c>
      <c r="G44" s="20" t="str">
        <f>[53]멀리!$E$12</f>
        <v>전라중</v>
      </c>
      <c r="H44" s="21" t="str">
        <f>[53]멀리!$F$12</f>
        <v>4.93</v>
      </c>
      <c r="I44" s="19" t="str">
        <f>[53]멀리!$C$13</f>
        <v>남채은</v>
      </c>
      <c r="J44" s="20" t="str">
        <f>[53]멀리!$E$13</f>
        <v>충주여자중</v>
      </c>
      <c r="K44" s="21" t="str">
        <f>[53]멀리!$F$13</f>
        <v>4.88</v>
      </c>
      <c r="L44" s="19" t="str">
        <f>[53]멀리!$C$14</f>
        <v>임연희</v>
      </c>
      <c r="M44" s="20" t="str">
        <f>[53]멀리!$E$14</f>
        <v>논산여자중</v>
      </c>
      <c r="N44" s="21" t="str">
        <f>[53]멀리!$F$14</f>
        <v>4.61</v>
      </c>
      <c r="O44" s="19" t="str">
        <f>[53]멀리!$C$15</f>
        <v>권민서</v>
      </c>
      <c r="P44" s="20" t="str">
        <f>[53]멀리!$E$15</f>
        <v>부산체육중</v>
      </c>
      <c r="Q44" s="21" t="str">
        <f>[53]멀리!$F$15</f>
        <v>4.60</v>
      </c>
      <c r="R44" s="19" t="str">
        <f>[53]멀리!$C$16</f>
        <v>이다혜</v>
      </c>
      <c r="S44" s="20" t="str">
        <f>[53]멀리!$E$16</f>
        <v>전남체육중</v>
      </c>
      <c r="T44" s="21" t="str">
        <f>[53]멀리!$F$16</f>
        <v>4.45</v>
      </c>
      <c r="U44" s="19" t="str">
        <f>[53]멀리!$C$17</f>
        <v>최소이</v>
      </c>
      <c r="V44" s="20" t="str">
        <f>[53]멀리!$E$17</f>
        <v>광주체육중</v>
      </c>
      <c r="W44" s="21" t="str">
        <f>[53]멀리!$F$17</f>
        <v>4.45</v>
      </c>
      <c r="X44" s="19" t="str">
        <f>[53]멀리!$C$18</f>
        <v>최예서</v>
      </c>
      <c r="Y44" s="20" t="str">
        <f>[53]멀리!$E$18</f>
        <v>부산체육중</v>
      </c>
      <c r="Z44" s="21" t="str">
        <f>[53]멀리!$F$18</f>
        <v>4.40</v>
      </c>
    </row>
    <row r="45" spans="1:26" s="26" customFormat="1" ht="13.5" customHeight="1">
      <c r="A45" s="72"/>
      <c r="B45" s="12" t="s">
        <v>14</v>
      </c>
      <c r="C45" s="31"/>
      <c r="D45" s="23" t="str">
        <f>[53]멀리!$G$11</f>
        <v>-1.2</v>
      </c>
      <c r="E45" s="24"/>
      <c r="F45" s="31"/>
      <c r="G45" s="23" t="str">
        <f>[53]멀리!$G$12</f>
        <v>-0.9</v>
      </c>
      <c r="H45" s="24"/>
      <c r="I45" s="31"/>
      <c r="J45" s="23" t="str">
        <f>[53]멀리!$G$13</f>
        <v>0.1</v>
      </c>
      <c r="K45" s="24"/>
      <c r="L45" s="31"/>
      <c r="M45" s="23" t="str">
        <f>[53]멀리!$G$14</f>
        <v>-1.2</v>
      </c>
      <c r="N45" s="24"/>
      <c r="O45" s="31"/>
      <c r="P45" s="23" t="str">
        <f>[53]멀리!$G$15</f>
        <v>-0.6</v>
      </c>
      <c r="Q45" s="24"/>
      <c r="R45" s="31"/>
      <c r="S45" s="23" t="str">
        <f>[53]멀리!$G$16</f>
        <v>-0.4</v>
      </c>
      <c r="T45" s="24"/>
      <c r="U45" s="31"/>
      <c r="V45" s="23" t="str">
        <f>[53]멀리!$G$17</f>
        <v>0.3</v>
      </c>
      <c r="W45" s="24"/>
      <c r="X45" s="31"/>
      <c r="Y45" s="23" t="str">
        <f>[53]멀리!$G$18</f>
        <v>-0.7</v>
      </c>
      <c r="Z45" s="24"/>
    </row>
    <row r="46" spans="1:26" s="26" customFormat="1" ht="13.5" customHeight="1">
      <c r="A46" s="72">
        <v>4</v>
      </c>
      <c r="B46" s="13" t="s">
        <v>16</v>
      </c>
      <c r="C46" s="19" t="str">
        <f>[53]세단!$C$11</f>
        <v>최연서</v>
      </c>
      <c r="D46" s="20" t="str">
        <f>[53]세단!$E$11</f>
        <v>전라중</v>
      </c>
      <c r="E46" s="21" t="str">
        <f>[53]세단!$F$11</f>
        <v>10.38</v>
      </c>
      <c r="F46" s="19" t="str">
        <f>[53]세단!$C$12</f>
        <v>권민서</v>
      </c>
      <c r="G46" s="20" t="str">
        <f>[53]세단!$E$12</f>
        <v>부산체육중</v>
      </c>
      <c r="H46" s="21" t="str">
        <f>[53]세단!$F$12</f>
        <v>10.37</v>
      </c>
      <c r="I46" s="19" t="str">
        <f>[53]세단!$C$13</f>
        <v>이희원</v>
      </c>
      <c r="J46" s="20" t="str">
        <f>[53]세단!$E$13</f>
        <v>논산여자중</v>
      </c>
      <c r="K46" s="21" t="str">
        <f>[53]세단!$F$13</f>
        <v>10.13</v>
      </c>
      <c r="L46" s="19" t="str">
        <f>[53]세단!$C$14</f>
        <v>최소이</v>
      </c>
      <c r="M46" s="20" t="str">
        <f>[53]세단!$E$14</f>
        <v>광주체육중</v>
      </c>
      <c r="N46" s="21" t="str">
        <f>[53]세단!$F$14</f>
        <v>9.82</v>
      </c>
      <c r="O46" s="19" t="str">
        <f>[53]세단!$C$15</f>
        <v>이다혜</v>
      </c>
      <c r="P46" s="20" t="str">
        <f>[53]세단!$E$15</f>
        <v>전남체육중</v>
      </c>
      <c r="Q46" s="21" t="str">
        <f>[53]세단!$F$15</f>
        <v>9.80</v>
      </c>
      <c r="R46" s="19" t="str">
        <f>[53]세단!$C$16</f>
        <v>임여음</v>
      </c>
      <c r="S46" s="20" t="str">
        <f>[53]세단!$E$16</f>
        <v>부산체육중</v>
      </c>
      <c r="T46" s="21" t="str">
        <f>[53]세단!$F$16</f>
        <v>9.78</v>
      </c>
      <c r="U46" s="19" t="str">
        <f>[53]세단!$C$17</f>
        <v>최예서</v>
      </c>
      <c r="V46" s="20" t="str">
        <f>[53]세단!$E$17</f>
        <v>부산체육중</v>
      </c>
      <c r="W46" s="21" t="str">
        <f>[53]세단!$F$17</f>
        <v>9.57</v>
      </c>
      <c r="X46" s="19"/>
      <c r="Y46" s="20"/>
      <c r="Z46" s="21"/>
    </row>
    <row r="47" spans="1:26" s="26" customFormat="1" ht="13.5" customHeight="1">
      <c r="A47" s="72"/>
      <c r="B47" s="12" t="s">
        <v>14</v>
      </c>
      <c r="C47" s="31"/>
      <c r="D47" s="23" t="str">
        <f>[53]세단!$G$11</f>
        <v>-1.5</v>
      </c>
      <c r="E47" s="24"/>
      <c r="F47" s="31"/>
      <c r="G47" s="23" t="str">
        <f>[53]세단!$G$12</f>
        <v>-1.3</v>
      </c>
      <c r="H47" s="24"/>
      <c r="I47" s="31"/>
      <c r="J47" s="23" t="str">
        <f>[53]세단!$G$13</f>
        <v>-0.9</v>
      </c>
      <c r="K47" s="24"/>
      <c r="L47" s="31"/>
      <c r="M47" s="23" t="str">
        <f>[53]세단!$G$14</f>
        <v>-1.3</v>
      </c>
      <c r="N47" s="24"/>
      <c r="O47" s="31"/>
      <c r="P47" s="23" t="str">
        <f>[53]세단!$G$15</f>
        <v>-1.3</v>
      </c>
      <c r="Q47" s="24"/>
      <c r="R47" s="31"/>
      <c r="S47" s="23" t="str">
        <f>[53]세단!$G$16</f>
        <v>-2.0</v>
      </c>
      <c r="T47" s="24"/>
      <c r="U47" s="31"/>
      <c r="V47" s="23" t="str">
        <f>[53]세단!$G$17</f>
        <v>-2.9</v>
      </c>
      <c r="W47" s="24"/>
      <c r="X47" s="31"/>
      <c r="Y47" s="23"/>
      <c r="Z47" s="24"/>
    </row>
    <row r="48" spans="1:26" s="26" customFormat="1" ht="13.5" customHeight="1">
      <c r="A48" s="39">
        <v>4</v>
      </c>
      <c r="B48" s="14" t="s">
        <v>22</v>
      </c>
      <c r="C48" s="15" t="str">
        <f>[53]포환!$C$11</f>
        <v>이예람</v>
      </c>
      <c r="D48" s="16" t="str">
        <f>[53]포환!$E$11</f>
        <v>천안오성중</v>
      </c>
      <c r="E48" s="17" t="str">
        <f>[53]포환!$F$11</f>
        <v>15.19 CR</v>
      </c>
      <c r="F48" s="15" t="str">
        <f>[53]포환!$C$12</f>
        <v>마소영</v>
      </c>
      <c r="G48" s="16" t="str">
        <f>[53]포환!$E$12</f>
        <v>주례여자중</v>
      </c>
      <c r="H48" s="17" t="str">
        <f>[53]포환!$F$12</f>
        <v>11.67</v>
      </c>
      <c r="I48" s="15" t="str">
        <f>[53]포환!$C$13</f>
        <v>이주은</v>
      </c>
      <c r="J48" s="16" t="str">
        <f>[53]포환!$E$13</f>
        <v>부산체육중</v>
      </c>
      <c r="K48" s="17" t="str">
        <f>[53]포환!$F$13</f>
        <v>9.33</v>
      </c>
      <c r="L48" s="15" t="str">
        <f>[53]포환!$C$14</f>
        <v>최아빈</v>
      </c>
      <c r="M48" s="16" t="str">
        <f>[53]포환!$E$14</f>
        <v>간석여자중</v>
      </c>
      <c r="N48" s="17" t="str">
        <f>[53]포환!$F$14</f>
        <v>7.57</v>
      </c>
      <c r="O48" s="15" t="str">
        <f>[53]포환!$C$15</f>
        <v>김도인</v>
      </c>
      <c r="P48" s="16" t="str">
        <f>[53]포환!$E$15</f>
        <v>광동중</v>
      </c>
      <c r="Q48" s="17" t="str">
        <f>[53]포환!$F$15</f>
        <v>6.09</v>
      </c>
      <c r="R48" s="15"/>
      <c r="S48" s="16"/>
      <c r="T48" s="17"/>
      <c r="U48" s="15"/>
      <c r="V48" s="16"/>
      <c r="W48" s="17"/>
      <c r="X48" s="15"/>
      <c r="Y48" s="16"/>
      <c r="Z48" s="36"/>
    </row>
    <row r="49" spans="1:26" s="26" customFormat="1" ht="13.5" customHeight="1">
      <c r="A49" s="39">
        <v>3</v>
      </c>
      <c r="B49" s="14" t="s">
        <v>29</v>
      </c>
      <c r="C49" s="15" t="str">
        <f>[53]원반!$C$11</f>
        <v>마소영</v>
      </c>
      <c r="D49" s="16" t="str">
        <f>[53]원반!$E$11</f>
        <v>주례여자중</v>
      </c>
      <c r="E49" s="17" t="str">
        <f>[53]원반!$F$11</f>
        <v>25.88</v>
      </c>
      <c r="F49" s="15" t="str">
        <f>[53]원반!$C$12</f>
        <v>서성은</v>
      </c>
      <c r="G49" s="16" t="str">
        <f>[53]원반!$E$12</f>
        <v>경기체육중</v>
      </c>
      <c r="H49" s="17" t="str">
        <f>[53]원반!$F$12</f>
        <v>24.68</v>
      </c>
      <c r="I49" s="15" t="str">
        <f>[53]원반!$C$13</f>
        <v>송현주</v>
      </c>
      <c r="J49" s="16" t="str">
        <f>[53]원반!$E$13</f>
        <v>김해내덕중</v>
      </c>
      <c r="K49" s="17" t="str">
        <f>[53]원반!$F$13</f>
        <v>22.05</v>
      </c>
      <c r="L49" s="15"/>
      <c r="M49" s="16"/>
      <c r="N49" s="17"/>
      <c r="O49" s="15"/>
      <c r="P49" s="16"/>
      <c r="Q49" s="17"/>
      <c r="R49" s="15"/>
      <c r="S49" s="16"/>
      <c r="T49" s="36"/>
      <c r="U49" s="15"/>
      <c r="V49" s="16"/>
      <c r="W49" s="36"/>
      <c r="X49" s="15"/>
      <c r="Y49" s="16"/>
      <c r="Z49" s="36"/>
    </row>
    <row r="50" spans="1:26" s="26" customFormat="1" ht="13.5" customHeight="1">
      <c r="A50" s="39">
        <v>2</v>
      </c>
      <c r="B50" s="14" t="s">
        <v>26</v>
      </c>
      <c r="C50" s="15" t="str">
        <f>[53]투창!$C$11</f>
        <v>유혜정</v>
      </c>
      <c r="D50" s="16" t="str">
        <f>[53]투창!$E$11</f>
        <v>가좌여자중</v>
      </c>
      <c r="E50" s="17" t="str">
        <f>[53]투창!$F$11</f>
        <v>35.55</v>
      </c>
      <c r="F50" s="15" t="str">
        <f>[53]투창!$C$12</f>
        <v>배효은</v>
      </c>
      <c r="G50" s="16" t="str">
        <f>[53]투창!$E$12</f>
        <v>김해내덕중</v>
      </c>
      <c r="H50" s="17" t="str">
        <f>[53]투창!$F$12</f>
        <v>28.44</v>
      </c>
      <c r="I50" s="15" t="str">
        <f>[53]투창!$C$13</f>
        <v>이혜린</v>
      </c>
      <c r="J50" s="16" t="str">
        <f>[53]투창!$E$13</f>
        <v>군산산북중</v>
      </c>
      <c r="K50" s="17" t="str">
        <f>[53]투창!$F$13</f>
        <v>26.92</v>
      </c>
      <c r="L50" s="15" t="str">
        <f>[53]투창!$C$14</f>
        <v>이하윤</v>
      </c>
      <c r="M50" s="16" t="str">
        <f>[53]투창!$E$14</f>
        <v>동항중</v>
      </c>
      <c r="N50" s="17" t="str">
        <f>[53]투창!$F$14</f>
        <v>24.32</v>
      </c>
      <c r="O50" s="15" t="str">
        <f>[53]투창!$C$15</f>
        <v>이지효</v>
      </c>
      <c r="P50" s="16" t="str">
        <f>[53]투창!$E$15</f>
        <v>경기체육중</v>
      </c>
      <c r="Q50" s="17" t="str">
        <f>[53]투창!$F$15</f>
        <v>21.12</v>
      </c>
      <c r="R50" s="15" t="str">
        <f>[53]투창!$C$16</f>
        <v>최아빈</v>
      </c>
      <c r="S50" s="16" t="str">
        <f>[53]투창!$E$16</f>
        <v>간석여자중</v>
      </c>
      <c r="T50" s="17" t="str">
        <f>[53]투창!$F$16</f>
        <v>13.62</v>
      </c>
      <c r="U50" s="15"/>
      <c r="V50" s="16"/>
      <c r="W50" s="17"/>
      <c r="X50" s="15"/>
      <c r="Y50" s="16"/>
      <c r="Z50" s="17"/>
    </row>
    <row r="51" spans="1:26" s="26" customFormat="1" ht="5.15" customHeight="1">
      <c r="A51" s="32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s="9" customFormat="1" ht="9" customHeight="1">
      <c r="A52" s="35"/>
      <c r="B52" s="11" t="s">
        <v>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>
      <c r="A53" s="35"/>
    </row>
    <row r="54" spans="1:26">
      <c r="A54" s="35"/>
    </row>
  </sheetData>
  <mergeCells count="17">
    <mergeCell ref="A33:A34"/>
    <mergeCell ref="A39:A40"/>
    <mergeCell ref="C42:E42"/>
    <mergeCell ref="A44:A45"/>
    <mergeCell ref="A46:A47"/>
    <mergeCell ref="A31:A32"/>
    <mergeCell ref="E1:T1"/>
    <mergeCell ref="B2:C2"/>
    <mergeCell ref="F2:S2"/>
    <mergeCell ref="A6:A7"/>
    <mergeCell ref="A8:A9"/>
    <mergeCell ref="A14:A15"/>
    <mergeCell ref="C18:E18"/>
    <mergeCell ref="A19:A20"/>
    <mergeCell ref="A21:A22"/>
    <mergeCell ref="B27:C27"/>
    <mergeCell ref="F27:S27"/>
  </mergeCells>
  <phoneticPr fontId="2" type="noConversion"/>
  <pageMargins left="0.35" right="0" top="0" bottom="0" header="0" footer="0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"/>
  <sheetViews>
    <sheetView showGridLines="0" view="pageBreakPreview" zoomScaleNormal="100" zoomScaleSheetLayoutView="100" workbookViewId="0">
      <selection activeCell="E1" sqref="E1:T1"/>
    </sheetView>
  </sheetViews>
  <sheetFormatPr defaultRowHeight="14"/>
  <cols>
    <col min="1" max="1" width="2.33203125" style="34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 s="9" customFormat="1" ht="43.5" customHeight="1" thickBot="1">
      <c r="A1" s="33"/>
      <c r="B1" s="10"/>
      <c r="C1" s="10"/>
      <c r="D1" s="10"/>
      <c r="E1" s="73" t="s">
        <v>32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30" t="s">
        <v>21</v>
      </c>
      <c r="V1" s="30"/>
      <c r="W1" s="30"/>
      <c r="X1" s="30"/>
      <c r="Y1" s="30"/>
      <c r="Z1" s="30"/>
    </row>
    <row r="2" spans="1:26" s="9" customFormat="1" ht="14.5" thickTop="1">
      <c r="A2" s="34"/>
      <c r="B2" s="75" t="s">
        <v>73</v>
      </c>
      <c r="C2" s="75"/>
      <c r="D2" s="10"/>
      <c r="E2" s="10"/>
      <c r="F2" s="76" t="s">
        <v>33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0"/>
      <c r="U2" s="10"/>
      <c r="V2" s="10"/>
      <c r="W2" s="10"/>
      <c r="X2" s="10"/>
      <c r="Y2" s="10"/>
      <c r="Z2" s="10"/>
    </row>
    <row r="3" spans="1:26" ht="7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B4" s="7" t="s">
        <v>8</v>
      </c>
      <c r="C4" s="2"/>
      <c r="D4" s="3" t="s">
        <v>0</v>
      </c>
      <c r="E4" s="4"/>
      <c r="F4" s="2"/>
      <c r="G4" s="3" t="s">
        <v>11</v>
      </c>
      <c r="H4" s="4"/>
      <c r="I4" s="2"/>
      <c r="J4" s="3" t="s">
        <v>1</v>
      </c>
      <c r="K4" s="4"/>
      <c r="L4" s="2"/>
      <c r="M4" s="3" t="s">
        <v>2</v>
      </c>
      <c r="N4" s="4"/>
      <c r="O4" s="2"/>
      <c r="P4" s="3" t="s">
        <v>3</v>
      </c>
      <c r="Q4" s="4"/>
      <c r="R4" s="2"/>
      <c r="S4" s="3" t="s">
        <v>4</v>
      </c>
      <c r="T4" s="4"/>
      <c r="U4" s="2"/>
      <c r="V4" s="3" t="s">
        <v>5</v>
      </c>
      <c r="W4" s="4"/>
      <c r="X4" s="2"/>
      <c r="Y4" s="3" t="s">
        <v>9</v>
      </c>
      <c r="Z4" s="4"/>
    </row>
    <row r="5" spans="1:26" ht="14.5" thickBot="1">
      <c r="A5" s="35"/>
      <c r="B5" s="6" t="s">
        <v>12</v>
      </c>
      <c r="C5" s="5" t="s">
        <v>6</v>
      </c>
      <c r="D5" s="5" t="s">
        <v>10</v>
      </c>
      <c r="E5" s="5" t="s">
        <v>7</v>
      </c>
      <c r="F5" s="5" t="s">
        <v>6</v>
      </c>
      <c r="G5" s="5" t="s">
        <v>10</v>
      </c>
      <c r="H5" s="5" t="s">
        <v>7</v>
      </c>
      <c r="I5" s="5" t="s">
        <v>6</v>
      </c>
      <c r="J5" s="5" t="s">
        <v>10</v>
      </c>
      <c r="K5" s="5" t="s">
        <v>7</v>
      </c>
      <c r="L5" s="5" t="s">
        <v>6</v>
      </c>
      <c r="M5" s="5" t="s">
        <v>10</v>
      </c>
      <c r="N5" s="5" t="s">
        <v>7</v>
      </c>
      <c r="O5" s="5" t="s">
        <v>6</v>
      </c>
      <c r="P5" s="5" t="s">
        <v>10</v>
      </c>
      <c r="Q5" s="5" t="s">
        <v>7</v>
      </c>
      <c r="R5" s="5" t="s">
        <v>6</v>
      </c>
      <c r="S5" s="5" t="s">
        <v>10</v>
      </c>
      <c r="T5" s="5" t="s">
        <v>7</v>
      </c>
      <c r="U5" s="5" t="s">
        <v>6</v>
      </c>
      <c r="V5" s="5" t="s">
        <v>10</v>
      </c>
      <c r="W5" s="5" t="s">
        <v>7</v>
      </c>
      <c r="X5" s="5" t="s">
        <v>6</v>
      </c>
      <c r="Y5" s="5" t="s">
        <v>10</v>
      </c>
      <c r="Z5" s="5" t="s">
        <v>7</v>
      </c>
    </row>
    <row r="6" spans="1:26" s="26" customFormat="1" ht="13.5" customHeight="1" thickTop="1">
      <c r="A6" s="72">
        <v>2</v>
      </c>
      <c r="B6" s="13" t="s">
        <v>13</v>
      </c>
      <c r="C6" s="19" t="str">
        <f>[54]결승기록지!$C$11</f>
        <v>김동진</v>
      </c>
      <c r="D6" s="20" t="str">
        <f>[54]결승기록지!$E$11</f>
        <v>월배중</v>
      </c>
      <c r="E6" s="21" t="str">
        <f>[54]결승기록지!$F$11</f>
        <v>10.96</v>
      </c>
      <c r="F6" s="19" t="str">
        <f>[54]결승기록지!$C$12</f>
        <v>곽의찬</v>
      </c>
      <c r="G6" s="20" t="str">
        <f>[54]결승기록지!$E$12</f>
        <v>월배중</v>
      </c>
      <c r="H6" s="21" t="str">
        <f>[54]결승기록지!$F$12</f>
        <v>11.22</v>
      </c>
      <c r="I6" s="19" t="str">
        <f>[54]결승기록지!$C$13</f>
        <v>김민제</v>
      </c>
      <c r="J6" s="20" t="str">
        <f>[54]결승기록지!$E$13</f>
        <v>거제중앙중</v>
      </c>
      <c r="K6" s="21" t="str">
        <f>[54]결승기록지!$F$13</f>
        <v>11.27</v>
      </c>
      <c r="L6" s="19" t="str">
        <f>[54]결승기록지!$C$14</f>
        <v>심인보</v>
      </c>
      <c r="M6" s="20" t="str">
        <f>[54]결승기록지!$E$14</f>
        <v>계림중</v>
      </c>
      <c r="N6" s="21" t="str">
        <f>[54]결승기록지!$F$14</f>
        <v>11.35</v>
      </c>
      <c r="O6" s="19" t="str">
        <f>[54]결승기록지!$C$15</f>
        <v>장환이</v>
      </c>
      <c r="P6" s="20" t="str">
        <f>[54]결승기록지!$E$15</f>
        <v>소래중</v>
      </c>
      <c r="Q6" s="21" t="str">
        <f>[54]결승기록지!$F$15</f>
        <v>11.47</v>
      </c>
      <c r="R6" s="19" t="str">
        <f>[54]결승기록지!$C$16</f>
        <v>김단우</v>
      </c>
      <c r="S6" s="20" t="str">
        <f>[54]결승기록지!$E$16</f>
        <v>인천남중</v>
      </c>
      <c r="T6" s="21" t="str">
        <f>[54]결승기록지!$F$16</f>
        <v>11.49</v>
      </c>
      <c r="U6" s="19" t="str">
        <f>[54]결승기록지!$C$17</f>
        <v>이민준</v>
      </c>
      <c r="V6" s="20" t="str">
        <f>[54]결승기록지!$E$17</f>
        <v>경기체육중</v>
      </c>
      <c r="W6" s="21" t="str">
        <f>[54]결승기록지!$F$17</f>
        <v>11.51</v>
      </c>
      <c r="X6" s="19"/>
      <c r="Y6" s="20"/>
      <c r="Z6" s="21"/>
    </row>
    <row r="7" spans="1:26" s="26" customFormat="1" ht="13.5" customHeight="1">
      <c r="A7" s="72"/>
      <c r="B7" s="12" t="s">
        <v>14</v>
      </c>
      <c r="C7" s="22"/>
      <c r="D7" s="23" t="str">
        <f>[54]결승기록지!$G$8</f>
        <v>0.7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4"/>
    </row>
    <row r="8" spans="1:26" s="26" customFormat="1" ht="13.5" customHeight="1">
      <c r="A8" s="72">
        <v>3</v>
      </c>
      <c r="B8" s="13" t="s">
        <v>18</v>
      </c>
      <c r="C8" s="19" t="str">
        <f>[55]결승기록지!$C$11</f>
        <v>김동진</v>
      </c>
      <c r="D8" s="20" t="str">
        <f>[55]결승기록지!$E$11</f>
        <v>월배중</v>
      </c>
      <c r="E8" s="21" t="str">
        <f>[55]결승기록지!$F$11</f>
        <v>21.57 DR</v>
      </c>
      <c r="F8" s="19" t="str">
        <f>[55]결승기록지!$C$12</f>
        <v>윤영민</v>
      </c>
      <c r="G8" s="20" t="str">
        <f>[55]결승기록지!$E$12</f>
        <v>대흥중</v>
      </c>
      <c r="H8" s="21" t="str">
        <f>[55]결승기록지!$F$12</f>
        <v>22.30 CR</v>
      </c>
      <c r="I8" s="19" t="str">
        <f>[55]결승기록지!$C$13</f>
        <v>이예찬</v>
      </c>
      <c r="J8" s="20" t="str">
        <f>[55]결승기록지!$E$13</f>
        <v>부원중</v>
      </c>
      <c r="K8" s="21" t="str">
        <f>[55]결승기록지!$F$13</f>
        <v>22.89</v>
      </c>
      <c r="L8" s="19" t="str">
        <f>[55]결승기록지!$C$14</f>
        <v>장근오</v>
      </c>
      <c r="M8" s="20" t="str">
        <f>[55]결승기록지!$E$14</f>
        <v>비아중</v>
      </c>
      <c r="N8" s="21" t="str">
        <f>[55]결승기록지!$F$14</f>
        <v>22.93</v>
      </c>
      <c r="O8" s="19" t="str">
        <f>[55]결승기록지!$C$15</f>
        <v>장환이</v>
      </c>
      <c r="P8" s="20" t="str">
        <f>[55]결승기록지!$E$15</f>
        <v>소래중</v>
      </c>
      <c r="Q8" s="21" t="str">
        <f>[55]결승기록지!$F$15</f>
        <v>23.37</v>
      </c>
      <c r="R8" s="19" t="str">
        <f>[55]결승기록지!$C$16</f>
        <v>최승원</v>
      </c>
      <c r="S8" s="20" t="str">
        <f>[55]결승기록지!$E$16</f>
        <v>월촌중</v>
      </c>
      <c r="T8" s="21" t="str">
        <f>[55]결승기록지!$F$16</f>
        <v>23.45</v>
      </c>
      <c r="U8" s="19" t="str">
        <f>[55]결승기록지!$C$17</f>
        <v>변보현</v>
      </c>
      <c r="V8" s="20" t="str">
        <f>[55]결승기록지!$E$17</f>
        <v>동주중</v>
      </c>
      <c r="W8" s="21" t="str">
        <f>[55]결승기록지!$F$17</f>
        <v>23.82</v>
      </c>
      <c r="X8" s="19"/>
      <c r="Y8" s="20"/>
      <c r="Z8" s="21"/>
    </row>
    <row r="9" spans="1:26" s="26" customFormat="1" ht="13.5" customHeight="1">
      <c r="A9" s="72"/>
      <c r="B9" s="12" t="s">
        <v>14</v>
      </c>
      <c r="C9" s="22"/>
      <c r="D9" s="23" t="str">
        <f>[55]결승기록지!$G$8</f>
        <v>0.3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4"/>
    </row>
    <row r="10" spans="1:26" s="26" customFormat="1" ht="13.5" customHeight="1">
      <c r="A10" s="39">
        <v>2</v>
      </c>
      <c r="B10" s="14" t="s">
        <v>25</v>
      </c>
      <c r="C10" s="19" t="str">
        <f>[56]결승기록지!$C$11</f>
        <v>윤영민</v>
      </c>
      <c r="D10" s="20" t="str">
        <f>[56]결승기록지!$E$11</f>
        <v>대흥중</v>
      </c>
      <c r="E10" s="21" t="str">
        <f>[56]결승기록지!$F$11</f>
        <v>49.07 CR</v>
      </c>
      <c r="F10" s="19" t="str">
        <f>[56]결승기록지!$C$12</f>
        <v>이예찬</v>
      </c>
      <c r="G10" s="20" t="str">
        <f>[56]결승기록지!$E$12</f>
        <v>부원중</v>
      </c>
      <c r="H10" s="21" t="str">
        <f>[56]결승기록지!$F$12</f>
        <v>51.15 CR</v>
      </c>
      <c r="I10" s="19" t="str">
        <f>[56]결승기록지!$C$13</f>
        <v>장근오</v>
      </c>
      <c r="J10" s="20" t="str">
        <f>[56]결승기록지!$E$13</f>
        <v>비아중</v>
      </c>
      <c r="K10" s="21" t="str">
        <f>[56]결승기록지!$F$13</f>
        <v>52.03</v>
      </c>
      <c r="L10" s="19" t="str">
        <f>[56]결승기록지!$C$14</f>
        <v>하태훈</v>
      </c>
      <c r="M10" s="20" t="str">
        <f>[56]결승기록지!$E$14</f>
        <v>진해냉천중</v>
      </c>
      <c r="N10" s="21" t="str">
        <f>[56]결승기록지!$F$14</f>
        <v>53.35</v>
      </c>
      <c r="O10" s="19" t="str">
        <f>[56]결승기록지!$C$15</f>
        <v>허란</v>
      </c>
      <c r="P10" s="20" t="str">
        <f>[56]결승기록지!$E$15</f>
        <v>울산스포츠과학중</v>
      </c>
      <c r="Q10" s="21" t="str">
        <f>[56]결승기록지!$F$15</f>
        <v>53.53</v>
      </c>
      <c r="R10" s="19" t="str">
        <f>[56]결승기록지!$C$16</f>
        <v>신광근</v>
      </c>
      <c r="S10" s="20" t="str">
        <f>[56]결승기록지!$E$16</f>
        <v>서곶중</v>
      </c>
      <c r="T10" s="21" t="str">
        <f>[56]결승기록지!$F$16</f>
        <v>54.59</v>
      </c>
      <c r="U10" s="19" t="str">
        <f>[56]결승기록지!$C$17</f>
        <v>강선웅</v>
      </c>
      <c r="V10" s="20" t="str">
        <f>[56]결승기록지!$E$17</f>
        <v>전곡중</v>
      </c>
      <c r="W10" s="21" t="str">
        <f>[56]결승기록지!$F$17</f>
        <v>54.95</v>
      </c>
      <c r="X10" s="19" t="str">
        <f>[56]결승기록지!$C$18</f>
        <v>김수하</v>
      </c>
      <c r="Y10" s="20" t="str">
        <f>[56]결승기록지!$E$18</f>
        <v>서곶중</v>
      </c>
      <c r="Z10" s="21" t="str">
        <f>[56]결승기록지!$F$18</f>
        <v>55.11</v>
      </c>
    </row>
    <row r="11" spans="1:26" s="26" customFormat="1" ht="13.5" customHeight="1">
      <c r="A11" s="39">
        <v>4</v>
      </c>
      <c r="B11" s="14" t="s">
        <v>19</v>
      </c>
      <c r="C11" s="19" t="str">
        <f>[57]결승기록지!$C$11</f>
        <v>오준석</v>
      </c>
      <c r="D11" s="20" t="str">
        <f>[57]결승기록지!$E$11</f>
        <v>부원중</v>
      </c>
      <c r="E11" s="21" t="str">
        <f>[57]결승기록지!$F$11</f>
        <v>2:01.87</v>
      </c>
      <c r="F11" s="19" t="str">
        <f>[57]결승기록지!$C$12</f>
        <v>허란</v>
      </c>
      <c r="G11" s="20" t="str">
        <f>[57]결승기록지!$E$12</f>
        <v>울산스포츠과학중</v>
      </c>
      <c r="H11" s="21" t="str">
        <f>[57]결승기록지!$F$12</f>
        <v>2:07.04</v>
      </c>
      <c r="I11" s="19" t="str">
        <f>[57]결승기록지!$C$13</f>
        <v>최정유</v>
      </c>
      <c r="J11" s="20" t="str">
        <f>[57]결승기록지!$E$13</f>
        <v>전남체육중</v>
      </c>
      <c r="K11" s="21" t="str">
        <f>[57]결승기록지!$F$13</f>
        <v>2:07.78</v>
      </c>
      <c r="L11" s="19" t="str">
        <f>[57]결승기록지!$C$14</f>
        <v>박규택</v>
      </c>
      <c r="M11" s="20" t="str">
        <f>[57]결승기록지!$E$14</f>
        <v>거제중앙중</v>
      </c>
      <c r="N11" s="21" t="str">
        <f>[57]결승기록지!$F$14</f>
        <v>2:07.81</v>
      </c>
      <c r="O11" s="19" t="str">
        <f>[57]결승기록지!$C$15</f>
        <v>이동화</v>
      </c>
      <c r="P11" s="20" t="str">
        <f>[57]결승기록지!$E$15</f>
        <v>경주중</v>
      </c>
      <c r="Q11" s="21" t="str">
        <f>[57]결승기록지!$F$15</f>
        <v>2:07.84</v>
      </c>
      <c r="R11" s="19" t="str">
        <f>[57]결승기록지!$C$16</f>
        <v>김우성</v>
      </c>
      <c r="S11" s="20" t="str">
        <f>[57]결승기록지!$E$16</f>
        <v>동주중</v>
      </c>
      <c r="T11" s="21" t="str">
        <f>[57]결승기록지!$F$16</f>
        <v>2:10.87</v>
      </c>
      <c r="U11" s="19" t="str">
        <f>[57]결승기록지!$C$17</f>
        <v>김민찬</v>
      </c>
      <c r="V11" s="20" t="str">
        <f>[57]결승기록지!$E$17</f>
        <v>동명중</v>
      </c>
      <c r="W11" s="21" t="str">
        <f>[57]결승기록지!$F$17</f>
        <v>2:13.32</v>
      </c>
      <c r="X11" s="19" t="str">
        <f>[57]결승기록지!$C$18</f>
        <v>정우찬</v>
      </c>
      <c r="Y11" s="20" t="str">
        <f>[57]결승기록지!$E$18</f>
        <v>월배중</v>
      </c>
      <c r="Z11" s="21" t="str">
        <f>[57]결승기록지!$F$18</f>
        <v>2:13.58</v>
      </c>
    </row>
    <row r="12" spans="1:26" s="26" customFormat="1" ht="13.5" customHeight="1">
      <c r="A12" s="39">
        <v>1</v>
      </c>
      <c r="B12" s="14" t="s">
        <v>20</v>
      </c>
      <c r="C12" s="19" t="str">
        <f>[58]결승기록지!$C$11</f>
        <v>오준석</v>
      </c>
      <c r="D12" s="20" t="str">
        <f>[58]결승기록지!$E$11</f>
        <v>부원중</v>
      </c>
      <c r="E12" s="21" t="str">
        <f>[58]결승기록지!$F$11</f>
        <v>4:16.56</v>
      </c>
      <c r="F12" s="19" t="str">
        <f>[58]결승기록지!$C$12</f>
        <v>김주현</v>
      </c>
      <c r="G12" s="20" t="str">
        <f>[58]결승기록지!$E$12</f>
        <v>충주중</v>
      </c>
      <c r="H12" s="21" t="str">
        <f>[58]결승기록지!$F$12</f>
        <v>4:18.76</v>
      </c>
      <c r="I12" s="19" t="str">
        <f>[58]결승기록지!$C$13</f>
        <v>이제선</v>
      </c>
      <c r="J12" s="20" t="str">
        <f>[58]결승기록지!$E$13</f>
        <v>양양중</v>
      </c>
      <c r="K12" s="21" t="str">
        <f>[58]결승기록지!$F$13</f>
        <v>4:22.07</v>
      </c>
      <c r="L12" s="19" t="str">
        <f>[58]결승기록지!$C$14</f>
        <v>정서진</v>
      </c>
      <c r="M12" s="20" t="str">
        <f>[58]결승기록지!$E$14</f>
        <v>양정중</v>
      </c>
      <c r="N12" s="21" t="str">
        <f>[58]결승기록지!$F$14</f>
        <v>4:24.89</v>
      </c>
      <c r="O12" s="19" t="str">
        <f>[58]결승기록지!$C$15</f>
        <v>임성민</v>
      </c>
      <c r="P12" s="20" t="str">
        <f>[58]결승기록지!$E$15</f>
        <v>순심중</v>
      </c>
      <c r="Q12" s="21" t="str">
        <f>[58]결승기록지!$F$15</f>
        <v>4:26.84</v>
      </c>
      <c r="R12" s="19" t="str">
        <f>[58]결승기록지!$C$16</f>
        <v>이동화</v>
      </c>
      <c r="S12" s="20" t="str">
        <f>[58]결승기록지!$E$16</f>
        <v>경주중</v>
      </c>
      <c r="T12" s="21" t="str">
        <f>[58]결승기록지!$F$16</f>
        <v>4:27.56</v>
      </c>
      <c r="U12" s="19" t="str">
        <f>[58]결승기록지!$C$17</f>
        <v>김민성</v>
      </c>
      <c r="V12" s="20" t="str">
        <f>[58]결승기록지!$E$17</f>
        <v>광주체육중</v>
      </c>
      <c r="W12" s="21" t="str">
        <f>[58]결승기록지!$F$17</f>
        <v>4:31.03</v>
      </c>
      <c r="X12" s="19" t="str">
        <f>[58]결승기록지!$C$18</f>
        <v>한재석</v>
      </c>
      <c r="Y12" s="20" t="str">
        <f>[58]결승기록지!$E$18</f>
        <v>진안중</v>
      </c>
      <c r="Z12" s="21" t="str">
        <f>[58]결승기록지!$F$18</f>
        <v>4:32.92</v>
      </c>
    </row>
    <row r="13" spans="1:26" s="26" customFormat="1" ht="13.5" customHeight="1">
      <c r="A13" s="39">
        <v>5</v>
      </c>
      <c r="B13" s="14" t="s">
        <v>67</v>
      </c>
      <c r="C13" s="19" t="str">
        <f>[59]결승기록지!$C$11</f>
        <v>김주현</v>
      </c>
      <c r="D13" s="20" t="str">
        <f>[59]결승기록지!$E$11</f>
        <v>충주중</v>
      </c>
      <c r="E13" s="21" t="str">
        <f>[59]결승기록지!$F$11</f>
        <v>9:33.82</v>
      </c>
      <c r="F13" s="19" t="str">
        <f>[59]결승기록지!$C$12</f>
        <v>정서진</v>
      </c>
      <c r="G13" s="20" t="str">
        <f>[59]결승기록지!$E$12</f>
        <v>양정중</v>
      </c>
      <c r="H13" s="21" t="str">
        <f>[59]결승기록지!$F$12</f>
        <v>9:39.18</v>
      </c>
      <c r="I13" s="19" t="str">
        <f>[59]결승기록지!$C$13</f>
        <v>임성민</v>
      </c>
      <c r="J13" s="20" t="str">
        <f>[59]결승기록지!$E$13</f>
        <v>순심중</v>
      </c>
      <c r="K13" s="21" t="str">
        <f>[59]결승기록지!$F$13</f>
        <v>9:49.06</v>
      </c>
      <c r="L13" s="19" t="str">
        <f>[59]결승기록지!$C$14</f>
        <v>이재빈</v>
      </c>
      <c r="M13" s="20" t="str">
        <f>[59]결승기록지!$E$14</f>
        <v>양정중</v>
      </c>
      <c r="N13" s="21" t="str">
        <f>[59]결승기록지!$F$14</f>
        <v>9:53.54</v>
      </c>
      <c r="O13" s="19" t="str">
        <f>[59]결승기록지!$C$15</f>
        <v>이제선</v>
      </c>
      <c r="P13" s="20" t="str">
        <f>[59]결승기록지!$E$15</f>
        <v>양양중</v>
      </c>
      <c r="Q13" s="21" t="str">
        <f>[59]결승기록지!$F$15</f>
        <v>10:01.44</v>
      </c>
      <c r="R13" s="19" t="str">
        <f>[59]결승기록지!$C$16</f>
        <v>김동희</v>
      </c>
      <c r="S13" s="20" t="str">
        <f>[59]결승기록지!$E$16</f>
        <v>충북영동중</v>
      </c>
      <c r="T13" s="21" t="str">
        <f>[59]결승기록지!$F$16</f>
        <v>10:09.34</v>
      </c>
      <c r="U13" s="19" t="str">
        <f>[59]결승기록지!$C$17</f>
        <v>김민성</v>
      </c>
      <c r="V13" s="20" t="str">
        <f>[59]결승기록지!$E$17</f>
        <v>광주체육중</v>
      </c>
      <c r="W13" s="21" t="str">
        <f>[59]결승기록지!$F$17</f>
        <v>10:18.85</v>
      </c>
      <c r="X13" s="19" t="str">
        <f>[59]결승기록지!$C$18</f>
        <v>장희찬</v>
      </c>
      <c r="Y13" s="20" t="str">
        <f>[59]결승기록지!$E$18</f>
        <v>경기체육중</v>
      </c>
      <c r="Z13" s="21" t="str">
        <f>[59]결승기록지!$F$18</f>
        <v>10:52.84</v>
      </c>
    </row>
    <row r="14" spans="1:26" s="26" customFormat="1" ht="13.5" customHeight="1">
      <c r="A14" s="72">
        <v>1</v>
      </c>
      <c r="B14" s="13" t="s">
        <v>27</v>
      </c>
      <c r="C14" s="19" t="str">
        <f>[60]결승기록지!$C$11</f>
        <v>곽의찬</v>
      </c>
      <c r="D14" s="20" t="str">
        <f>[60]결승기록지!$E$11</f>
        <v>월배중</v>
      </c>
      <c r="E14" s="21" t="str">
        <f>[60]결승기록지!$F$11</f>
        <v>14.28 CR</v>
      </c>
      <c r="F14" s="19" t="str">
        <f>[60]결승기록지!$C$12</f>
        <v>이시우</v>
      </c>
      <c r="G14" s="20" t="str">
        <f>[60]결승기록지!$E$12</f>
        <v>대전대신중</v>
      </c>
      <c r="H14" s="21" t="str">
        <f>[60]결승기록지!$F$12</f>
        <v>16.71</v>
      </c>
      <c r="I14" s="19"/>
      <c r="J14" s="20"/>
      <c r="K14" s="21"/>
      <c r="L14" s="19"/>
      <c r="M14" s="20"/>
      <c r="N14" s="21"/>
      <c r="O14" s="19"/>
      <c r="P14" s="20"/>
      <c r="Q14" s="21"/>
      <c r="R14" s="19"/>
      <c r="S14" s="20"/>
      <c r="T14" s="21"/>
      <c r="U14" s="19"/>
      <c r="V14" s="20"/>
      <c r="W14" s="21"/>
      <c r="X14" s="19"/>
      <c r="Y14" s="20"/>
      <c r="Z14" s="21"/>
    </row>
    <row r="15" spans="1:26" s="26" customFormat="1" ht="13.5" customHeight="1">
      <c r="A15" s="72"/>
      <c r="B15" s="12" t="s">
        <v>14</v>
      </c>
      <c r="C15" s="22"/>
      <c r="D15" s="23" t="str">
        <f>[60]결승기록지!$G$8</f>
        <v>1.8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4"/>
    </row>
    <row r="16" spans="1:26" s="26" customFormat="1" ht="7.5" customHeight="1">
      <c r="A16" s="39"/>
      <c r="B16" s="12"/>
      <c r="C16" s="22"/>
      <c r="D16" s="65" t="s">
        <v>54</v>
      </c>
      <c r="E16" s="25"/>
      <c r="F16" s="25"/>
      <c r="G16" s="57" t="s">
        <v>74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4"/>
    </row>
    <row r="17" spans="1:29" s="26" customFormat="1" ht="13.5" customHeight="1">
      <c r="A17" s="39">
        <v>4</v>
      </c>
      <c r="B17" s="14" t="s">
        <v>68</v>
      </c>
      <c r="C17" s="15" t="str">
        <f>[61]결승기록지!$C$11</f>
        <v>서범수</v>
      </c>
      <c r="D17" s="16" t="str">
        <f>[61]결승기록지!$E$11</f>
        <v>부산체육중</v>
      </c>
      <c r="E17" s="17" t="str">
        <f>[61]결승기록지!$F$11</f>
        <v>13:42.12</v>
      </c>
      <c r="F17" s="15" t="str">
        <f>[61]결승기록지!$C$12</f>
        <v>함지안</v>
      </c>
      <c r="G17" s="16" t="str">
        <f>[61]결승기록지!$E$12</f>
        <v>송내중앙중</v>
      </c>
      <c r="H17" s="17" t="str">
        <f>[61]결승기록지!$F$12</f>
        <v>15:34.30</v>
      </c>
      <c r="I17" s="15" t="str">
        <f>[61]결승기록지!$C$13</f>
        <v>김도연</v>
      </c>
      <c r="J17" s="16" t="str">
        <f>[61]결승기록지!$E$13</f>
        <v>송내중앙중</v>
      </c>
      <c r="K17" s="17" t="str">
        <f>[61]결승기록지!$F$13</f>
        <v>15:54.12</v>
      </c>
      <c r="L17" s="15" t="str">
        <f>[61]결승기록지!$C$14</f>
        <v>안성준</v>
      </c>
      <c r="M17" s="16" t="str">
        <f>[61]결승기록지!$E$14</f>
        <v>대청중</v>
      </c>
      <c r="N17" s="17" t="str">
        <f>[61]결승기록지!$F$14</f>
        <v>16:36.29</v>
      </c>
      <c r="O17" s="15"/>
      <c r="P17" s="16"/>
      <c r="Q17" s="17"/>
      <c r="R17" s="15"/>
      <c r="S17" s="16"/>
      <c r="T17" s="36"/>
      <c r="U17" s="15"/>
      <c r="V17" s="16"/>
      <c r="W17" s="36"/>
      <c r="X17" s="15"/>
      <c r="Y17" s="16"/>
      <c r="Z17" s="36"/>
    </row>
    <row r="18" spans="1:29" s="26" customFormat="1" ht="13.5" customHeight="1">
      <c r="A18" s="44">
        <v>1</v>
      </c>
      <c r="B18" s="38" t="s">
        <v>23</v>
      </c>
      <c r="C18" s="27" t="str">
        <f>[62]높이!$C$11</f>
        <v>윤준호</v>
      </c>
      <c r="D18" s="28" t="str">
        <f>[62]높이!$E$11</f>
        <v>광주체육중</v>
      </c>
      <c r="E18" s="29" t="str">
        <f>[62]높이!$F$11</f>
        <v>1.87</v>
      </c>
      <c r="F18" s="27" t="str">
        <f>[62]높이!$C$12</f>
        <v>김준기</v>
      </c>
      <c r="G18" s="28" t="str">
        <f>[62]높이!$E$12</f>
        <v>동주중</v>
      </c>
      <c r="H18" s="29" t="str">
        <f>[62]높이!$F$12</f>
        <v>1.87</v>
      </c>
      <c r="I18" s="27" t="str">
        <f>[62]높이!$C$13</f>
        <v>권용환</v>
      </c>
      <c r="J18" s="28" t="str">
        <f>[62]높이!$E$13</f>
        <v>부원중</v>
      </c>
      <c r="K18" s="29" t="str">
        <f>[62]높이!$F$13</f>
        <v>1.78</v>
      </c>
      <c r="L18" s="27" t="str">
        <f>[62]높이!$C$14</f>
        <v>이민석</v>
      </c>
      <c r="M18" s="28" t="str">
        <f>[62]높이!$E$14</f>
        <v>당하중</v>
      </c>
      <c r="N18" s="29" t="str">
        <f>[62]높이!$F$14</f>
        <v>1.70</v>
      </c>
      <c r="O18" s="27" t="str">
        <f>[62]높이!$C$15</f>
        <v>이성윤</v>
      </c>
      <c r="P18" s="28" t="str">
        <f>[62]높이!$E$15</f>
        <v>동명중</v>
      </c>
      <c r="Q18" s="29" t="str">
        <f>[62]높이!$F$15</f>
        <v>1.65</v>
      </c>
      <c r="R18" s="27" t="str">
        <f>[62]높이!$C$16</f>
        <v>김민성</v>
      </c>
      <c r="S18" s="28" t="str">
        <f>[62]높이!$E$16</f>
        <v>통영중앙중</v>
      </c>
      <c r="T18" s="29" t="str">
        <f>[62]높이!$F$16</f>
        <v>1.60</v>
      </c>
      <c r="U18" s="27"/>
      <c r="V18" s="28"/>
      <c r="W18" s="29"/>
      <c r="X18" s="27"/>
      <c r="Y18" s="28"/>
      <c r="Z18" s="29"/>
      <c r="AA18" s="18"/>
      <c r="AB18" s="18"/>
      <c r="AC18" s="18"/>
    </row>
    <row r="19" spans="1:29" s="26" customFormat="1" ht="13.5" customHeight="1">
      <c r="A19" s="44">
        <v>2</v>
      </c>
      <c r="B19" s="38" t="s">
        <v>28</v>
      </c>
      <c r="C19" s="27"/>
      <c r="D19" s="28"/>
      <c r="E19" s="29"/>
      <c r="F19" s="27"/>
      <c r="G19" s="28"/>
      <c r="H19" s="29"/>
      <c r="I19" s="27"/>
      <c r="J19" s="28"/>
      <c r="K19" s="29"/>
      <c r="L19" s="27"/>
      <c r="M19" s="28"/>
      <c r="N19" s="29"/>
      <c r="O19" s="27"/>
      <c r="P19" s="28"/>
      <c r="Q19" s="29"/>
      <c r="R19" s="27"/>
      <c r="S19" s="28"/>
      <c r="T19" s="37"/>
      <c r="U19" s="27"/>
      <c r="V19" s="28"/>
      <c r="W19" s="37"/>
      <c r="X19" s="27"/>
      <c r="Y19" s="28"/>
      <c r="Z19" s="29"/>
      <c r="AA19" s="18"/>
      <c r="AB19" s="18"/>
      <c r="AC19" s="18"/>
    </row>
    <row r="20" spans="1:29" s="26" customFormat="1" ht="13.5" customHeight="1">
      <c r="A20" s="72">
        <v>1</v>
      </c>
      <c r="B20" s="13" t="s">
        <v>17</v>
      </c>
      <c r="C20" s="19" t="str">
        <f>[62]멀리!$C$11</f>
        <v>유선호</v>
      </c>
      <c r="D20" s="20" t="str">
        <f>[62]멀리!$E$11</f>
        <v>충주중</v>
      </c>
      <c r="E20" s="21" t="str">
        <f>[62]멀리!$F$11</f>
        <v>6.56 CR</v>
      </c>
      <c r="F20" s="19" t="str">
        <f>[62]멀리!$C$12</f>
        <v>남궁준</v>
      </c>
      <c r="G20" s="20" t="str">
        <f>[62]멀리!$E$12</f>
        <v>광주체육중</v>
      </c>
      <c r="H20" s="21" t="str">
        <f>[62]멀리!$F$12</f>
        <v>6.09</v>
      </c>
      <c r="I20" s="19" t="str">
        <f>[62]멀리!$C$13</f>
        <v>차성민</v>
      </c>
      <c r="J20" s="20" t="str">
        <f>[62]멀리!$E$13</f>
        <v>저동중</v>
      </c>
      <c r="K20" s="21" t="str">
        <f>[62]멀리!$F$13</f>
        <v>6.05</v>
      </c>
      <c r="L20" s="19" t="str">
        <f>[62]멀리!$C$14</f>
        <v>조민혁</v>
      </c>
      <c r="M20" s="20" t="str">
        <f>[62]멀리!$E$14</f>
        <v>진해냉천중</v>
      </c>
      <c r="N20" s="21" t="str">
        <f>[62]멀리!$F$14</f>
        <v>5.98</v>
      </c>
      <c r="O20" s="19" t="str">
        <f>[62]멀리!$C$15</f>
        <v>이성윤</v>
      </c>
      <c r="P20" s="20" t="str">
        <f>[62]멀리!$E$15</f>
        <v>동명중</v>
      </c>
      <c r="Q20" s="21" t="str">
        <f>[62]멀리!$F$15</f>
        <v>5.80</v>
      </c>
      <c r="R20" s="19" t="str">
        <f>[62]멀리!$C$16</f>
        <v>김범래</v>
      </c>
      <c r="S20" s="20" t="str">
        <f>[62]멀리!$E$16</f>
        <v>화천중</v>
      </c>
      <c r="T20" s="21" t="str">
        <f>[62]멀리!$F$16</f>
        <v>4.62</v>
      </c>
      <c r="U20" s="19"/>
      <c r="V20" s="20"/>
      <c r="W20" s="21"/>
      <c r="X20" s="19"/>
      <c r="Y20" s="20"/>
      <c r="Z20" s="21"/>
    </row>
    <row r="21" spans="1:29" s="26" customFormat="1" ht="13.5" customHeight="1">
      <c r="A21" s="72"/>
      <c r="B21" s="12" t="s">
        <v>14</v>
      </c>
      <c r="C21" s="31"/>
      <c r="D21" s="23" t="str">
        <f>[62]멀리!$G$11</f>
        <v xml:space="preserve">0.3 </v>
      </c>
      <c r="E21" s="24"/>
      <c r="F21" s="31"/>
      <c r="G21" s="23" t="str">
        <f>[62]멀리!$G$12</f>
        <v>-0.2</v>
      </c>
      <c r="H21" s="24"/>
      <c r="I21" s="31"/>
      <c r="J21" s="23" t="str">
        <f>[62]멀리!$G$13</f>
        <v>-0.0</v>
      </c>
      <c r="K21" s="24"/>
      <c r="L21" s="31"/>
      <c r="M21" s="23" t="str">
        <f>[62]멀리!$G$14</f>
        <v>0.1</v>
      </c>
      <c r="N21" s="24"/>
      <c r="O21" s="31"/>
      <c r="P21" s="23" t="str">
        <f>[62]멀리!$G$15</f>
        <v>0.1</v>
      </c>
      <c r="Q21" s="24"/>
      <c r="R21" s="31"/>
      <c r="S21" s="23" t="str">
        <f>[62]멀리!$G$16</f>
        <v>-0.0</v>
      </c>
      <c r="T21" s="24"/>
      <c r="U21" s="31"/>
      <c r="V21" s="23"/>
      <c r="W21" s="24"/>
      <c r="X21" s="31"/>
      <c r="Y21" s="23"/>
      <c r="Z21" s="24"/>
    </row>
    <row r="22" spans="1:29" s="26" customFormat="1" ht="13.5" customHeight="1">
      <c r="A22" s="72">
        <v>3</v>
      </c>
      <c r="B22" s="13" t="s">
        <v>16</v>
      </c>
      <c r="C22" s="19" t="str">
        <f>[62]세단!$C$11</f>
        <v>남궁준</v>
      </c>
      <c r="D22" s="20" t="str">
        <f>[62]세단!$E$11</f>
        <v>광주체육중</v>
      </c>
      <c r="E22" s="21" t="str">
        <f>[62]세단!$F$11</f>
        <v>12.86</v>
      </c>
      <c r="F22" s="19" t="str">
        <f>[62]세단!$C$12</f>
        <v>조민혁</v>
      </c>
      <c r="G22" s="20" t="str">
        <f>[62]세단!$E$12</f>
        <v>진해냉천중</v>
      </c>
      <c r="H22" s="21" t="str">
        <f>[62]세단!$F$12</f>
        <v>12.55</v>
      </c>
      <c r="I22" s="19" t="str">
        <f>[62]세단!$C$13</f>
        <v>김민제</v>
      </c>
      <c r="J22" s="20" t="str">
        <f>[62]세단!$E$13</f>
        <v>거제중앙중</v>
      </c>
      <c r="K22" s="21" t="str">
        <f>[62]세단!$F$13</f>
        <v>12.52</v>
      </c>
      <c r="L22" s="19" t="str">
        <f>[62]세단!$C$14</f>
        <v>김민성</v>
      </c>
      <c r="M22" s="20" t="str">
        <f>[62]세단!$E$14</f>
        <v>통영중앙중</v>
      </c>
      <c r="N22" s="21" t="str">
        <f>[62]세단!$F$14</f>
        <v>12.51</v>
      </c>
      <c r="O22" s="19" t="str">
        <f>[62]세단!$C$15</f>
        <v>김준기</v>
      </c>
      <c r="P22" s="20" t="str">
        <f>[62]세단!$E$15</f>
        <v>동주중</v>
      </c>
      <c r="Q22" s="21" t="str">
        <f>[62]세단!$F$15</f>
        <v>12.13</v>
      </c>
      <c r="R22" s="19" t="str">
        <f>[62]세단!$C$16</f>
        <v>김광섭</v>
      </c>
      <c r="S22" s="20" t="str">
        <f>[62]세단!$E$16</f>
        <v>논산중</v>
      </c>
      <c r="T22" s="21" t="str">
        <f>[62]세단!$F$16</f>
        <v>12.13</v>
      </c>
      <c r="U22" s="19"/>
      <c r="V22" s="20"/>
      <c r="W22" s="21"/>
      <c r="X22" s="19"/>
      <c r="Y22" s="20"/>
      <c r="Z22" s="21"/>
    </row>
    <row r="23" spans="1:29" s="26" customFormat="1" ht="13.5" customHeight="1">
      <c r="A23" s="72"/>
      <c r="B23" s="12" t="s">
        <v>14</v>
      </c>
      <c r="C23" s="31"/>
      <c r="D23" s="23" t="str">
        <f>[62]세단!$G$11</f>
        <v>0.4</v>
      </c>
      <c r="E23" s="24"/>
      <c r="F23" s="31"/>
      <c r="G23" s="23" t="str">
        <f>[62]세단!$G$12</f>
        <v>0.6</v>
      </c>
      <c r="H23" s="24"/>
      <c r="I23" s="31"/>
      <c r="J23" s="23" t="str">
        <f>[62]세단!$G$13</f>
        <v>-0.4</v>
      </c>
      <c r="K23" s="24"/>
      <c r="L23" s="31"/>
      <c r="M23" s="23" t="str">
        <f>[62]세단!$G$14</f>
        <v>-0.0</v>
      </c>
      <c r="N23" s="24"/>
      <c r="O23" s="31"/>
      <c r="P23" s="23" t="str">
        <f>[62]세단!$G$15</f>
        <v>0.0</v>
      </c>
      <c r="Q23" s="24"/>
      <c r="R23" s="31"/>
      <c r="S23" s="23" t="str">
        <f>[62]세단!$G$16</f>
        <v>-1.0</v>
      </c>
      <c r="T23" s="24"/>
      <c r="U23" s="31"/>
      <c r="V23" s="23"/>
      <c r="W23" s="24"/>
      <c r="X23" s="31"/>
      <c r="Y23" s="23"/>
      <c r="Z23" s="24"/>
    </row>
    <row r="24" spans="1:29" s="26" customFormat="1" ht="13.5" customHeight="1">
      <c r="A24" s="39">
        <v>2</v>
      </c>
      <c r="B24" s="14" t="s">
        <v>22</v>
      </c>
      <c r="C24" s="15" t="str">
        <f>[62]포환!$C$11</f>
        <v>박시훈</v>
      </c>
      <c r="D24" s="16" t="str">
        <f>[62]포환!$E$11</f>
        <v>구미인덕중</v>
      </c>
      <c r="E24" s="17" t="str">
        <f>[62]포환!$F$11</f>
        <v>21.97 CR</v>
      </c>
      <c r="F24" s="15" t="str">
        <f>[62]포환!$C$12</f>
        <v>오현수</v>
      </c>
      <c r="G24" s="16" t="str">
        <f>[62]포환!$E$12</f>
        <v>대흥중</v>
      </c>
      <c r="H24" s="17" t="str">
        <f>[62]포환!$F$12</f>
        <v>14.03</v>
      </c>
      <c r="I24" s="15" t="str">
        <f>[62]포환!$C$13</f>
        <v>이도현</v>
      </c>
      <c r="J24" s="16" t="str">
        <f>[62]포환!$E$13</f>
        <v>백운중</v>
      </c>
      <c r="K24" s="17" t="str">
        <f>[62]포환!$F$13</f>
        <v>13.55</v>
      </c>
      <c r="L24" s="15" t="str">
        <f>[62]포환!$C$14</f>
        <v>윤경진</v>
      </c>
      <c r="M24" s="16" t="str">
        <f>[62]포환!$E$14</f>
        <v>진천중</v>
      </c>
      <c r="N24" s="17" t="str">
        <f>[62]포환!$F$14</f>
        <v>12.66</v>
      </c>
      <c r="O24" s="15" t="str">
        <f>[62]포환!$C$15</f>
        <v>이준수</v>
      </c>
      <c r="P24" s="16" t="str">
        <f>[62]포환!$E$15</f>
        <v>사내중</v>
      </c>
      <c r="Q24" s="17" t="str">
        <f>[62]포환!$F$15</f>
        <v>12.51</v>
      </c>
      <c r="R24" s="15" t="str">
        <f>[62]포환!$C$16</f>
        <v>김도연</v>
      </c>
      <c r="S24" s="16" t="str">
        <f>[62]포환!$E$16</f>
        <v>여선중</v>
      </c>
      <c r="T24" s="17" t="str">
        <f>[62]포환!$F$16</f>
        <v>11.81</v>
      </c>
      <c r="U24" s="15" t="str">
        <f>[62]포환!$C$17</f>
        <v>심재희</v>
      </c>
      <c r="V24" s="16" t="str">
        <f>[62]포환!$E$17</f>
        <v>계남중</v>
      </c>
      <c r="W24" s="17" t="str">
        <f>[62]포환!$F$17</f>
        <v>11.72</v>
      </c>
      <c r="X24" s="15" t="str">
        <f>[62]포환!$C$18</f>
        <v>이창현</v>
      </c>
      <c r="Y24" s="16" t="str">
        <f>[62]포환!$E$18</f>
        <v>경북체육중</v>
      </c>
      <c r="Z24" s="17" t="str">
        <f>[62]포환!$F$18</f>
        <v>10.98</v>
      </c>
    </row>
    <row r="25" spans="1:29" s="26" customFormat="1" ht="13.5" customHeight="1">
      <c r="A25" s="39">
        <v>1</v>
      </c>
      <c r="B25" s="14" t="s">
        <v>29</v>
      </c>
      <c r="C25" s="15" t="str">
        <f>[62]원반!$C$11</f>
        <v>신재민</v>
      </c>
      <c r="D25" s="16" t="str">
        <f>[62]원반!$E$11</f>
        <v>안청중</v>
      </c>
      <c r="E25" s="17" t="str">
        <f>[62]원반!$F$11</f>
        <v>49.98</v>
      </c>
      <c r="F25" s="15" t="str">
        <f>[62]원반!$C$12</f>
        <v>이도현</v>
      </c>
      <c r="G25" s="16" t="str">
        <f>[62]원반!$E$12</f>
        <v>백운중</v>
      </c>
      <c r="H25" s="17" t="str">
        <f>[62]원반!$F$12</f>
        <v>49.43</v>
      </c>
      <c r="I25" s="15" t="str">
        <f>[62]원반!$C$13</f>
        <v>오현수</v>
      </c>
      <c r="J25" s="16" t="str">
        <f>[62]원반!$E$13</f>
        <v>대흥중</v>
      </c>
      <c r="K25" s="17" t="str">
        <f>[62]원반!$F$13</f>
        <v>47.57</v>
      </c>
      <c r="L25" s="15" t="str">
        <f>[62]원반!$C$14</f>
        <v>김도연</v>
      </c>
      <c r="M25" s="16" t="str">
        <f>[62]원반!$E$14</f>
        <v>여선중</v>
      </c>
      <c r="N25" s="17" t="str">
        <f>[62]원반!$F$14</f>
        <v>47.03</v>
      </c>
      <c r="O25" s="15" t="str">
        <f>[62]원반!$C$15</f>
        <v>김주완</v>
      </c>
      <c r="P25" s="16" t="str">
        <f>[62]원반!$E$15</f>
        <v>와동중</v>
      </c>
      <c r="Q25" s="17" t="str">
        <f>[62]원반!$F$15</f>
        <v>41.65</v>
      </c>
      <c r="R25" s="15" t="str">
        <f>[62]원반!$C$16</f>
        <v>박준수</v>
      </c>
      <c r="S25" s="16" t="str">
        <f>[62]원반!$E$16</f>
        <v>당하중</v>
      </c>
      <c r="T25" s="17" t="str">
        <f>[62]원반!$F$16</f>
        <v>34.62</v>
      </c>
      <c r="U25" s="15" t="str">
        <f>[62]원반!$C$17</f>
        <v>이준수</v>
      </c>
      <c r="V25" s="16" t="str">
        <f>[62]원반!$E$17</f>
        <v>사내중</v>
      </c>
      <c r="W25" s="17" t="str">
        <f>[62]원반!$F$17</f>
        <v>33.30</v>
      </c>
      <c r="X25" s="15" t="str">
        <f>[62]원반!$C$18</f>
        <v>심재희</v>
      </c>
      <c r="Y25" s="16" t="str">
        <f>[62]원반!$E$18</f>
        <v>계남중</v>
      </c>
      <c r="Z25" s="17" t="str">
        <f>[62]원반!$F$18</f>
        <v>32.89</v>
      </c>
    </row>
    <row r="26" spans="1:29" s="26" customFormat="1" ht="13.5" customHeight="1">
      <c r="A26" s="39">
        <v>5</v>
      </c>
      <c r="B26" s="14" t="s">
        <v>26</v>
      </c>
      <c r="C26" s="15" t="str">
        <f>[62]투창!$C$11</f>
        <v>허규만</v>
      </c>
      <c r="D26" s="16" t="str">
        <f>[62]투창!$E$11</f>
        <v>천안오성중</v>
      </c>
      <c r="E26" s="17" t="str">
        <f>[62]투창!$F$11</f>
        <v>57.86CR</v>
      </c>
      <c r="F26" s="15" t="str">
        <f>[62]투창!$C$12</f>
        <v>김종민</v>
      </c>
      <c r="G26" s="16" t="str">
        <f>[62]투창!$E$12</f>
        <v>천안오성중</v>
      </c>
      <c r="H26" s="17" t="str">
        <f>[62]투창!$F$12</f>
        <v>54.43</v>
      </c>
      <c r="I26" s="15" t="str">
        <f>[62]투창!$C$13</f>
        <v>박혁준</v>
      </c>
      <c r="J26" s="16" t="str">
        <f>[62]투창!$E$13</f>
        <v>비아중</v>
      </c>
      <c r="K26" s="17" t="str">
        <f>[62]투창!$F$13</f>
        <v>53.96</v>
      </c>
      <c r="L26" s="15" t="str">
        <f>[62]투창!$C$14</f>
        <v>김주완</v>
      </c>
      <c r="M26" s="16" t="str">
        <f>[62]투창!$E$14</f>
        <v>와동중</v>
      </c>
      <c r="N26" s="17" t="str">
        <f>[62]투창!$F$14</f>
        <v>51.23</v>
      </c>
      <c r="O26" s="15" t="str">
        <f>[62]투창!$C$15</f>
        <v>노영준</v>
      </c>
      <c r="P26" s="16" t="str">
        <f>[62]투창!$E$15</f>
        <v>대전구봉중</v>
      </c>
      <c r="Q26" s="17" t="str">
        <f>[62]투창!$F$15</f>
        <v>37.69</v>
      </c>
      <c r="R26" s="15" t="str">
        <f>[62]투창!$C$16</f>
        <v>이창현</v>
      </c>
      <c r="S26" s="16" t="str">
        <f>[62]투창!$E$16</f>
        <v>경북체육중</v>
      </c>
      <c r="T26" s="17" t="str">
        <f>[62]투창!$F$16</f>
        <v>36.46</v>
      </c>
      <c r="U26" s="15" t="str">
        <f>[62]투창!$C$17</f>
        <v>김서준</v>
      </c>
      <c r="V26" s="16" t="str">
        <f>[62]투창!$E$17</f>
        <v>진천중</v>
      </c>
      <c r="W26" s="17" t="str">
        <f>[62]투창!$F$17</f>
        <v>34.30</v>
      </c>
      <c r="X26" s="15"/>
      <c r="Y26" s="16"/>
      <c r="Z26" s="36"/>
    </row>
    <row r="27" spans="1:29" s="26" customFormat="1" ht="7.5" customHeight="1">
      <c r="A27" s="3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9" s="9" customFormat="1">
      <c r="A28" s="43"/>
      <c r="B28" s="75" t="s">
        <v>75</v>
      </c>
      <c r="C28" s="75"/>
      <c r="D28" s="10"/>
      <c r="E28" s="10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10"/>
      <c r="U28" s="10"/>
      <c r="V28" s="10"/>
      <c r="W28" s="10"/>
      <c r="X28" s="10"/>
      <c r="Y28" s="10"/>
      <c r="Z28" s="10"/>
    </row>
    <row r="29" spans="1:29" ht="7.5" customHeight="1">
      <c r="A29" s="4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9">
      <c r="B30" s="7" t="s">
        <v>8</v>
      </c>
      <c r="C30" s="2"/>
      <c r="D30" s="3" t="s">
        <v>0</v>
      </c>
      <c r="E30" s="4"/>
      <c r="F30" s="2"/>
      <c r="G30" s="3" t="s">
        <v>11</v>
      </c>
      <c r="H30" s="4"/>
      <c r="I30" s="2"/>
      <c r="J30" s="3" t="s">
        <v>1</v>
      </c>
      <c r="K30" s="4"/>
      <c r="L30" s="2"/>
      <c r="M30" s="3" t="s">
        <v>2</v>
      </c>
      <c r="N30" s="4"/>
      <c r="O30" s="2"/>
      <c r="P30" s="3" t="s">
        <v>3</v>
      </c>
      <c r="Q30" s="4"/>
      <c r="R30" s="2"/>
      <c r="S30" s="3" t="s">
        <v>4</v>
      </c>
      <c r="T30" s="4"/>
      <c r="U30" s="2"/>
      <c r="V30" s="3" t="s">
        <v>5</v>
      </c>
      <c r="W30" s="4"/>
      <c r="X30" s="2"/>
      <c r="Y30" s="3" t="s">
        <v>9</v>
      </c>
      <c r="Z30" s="4"/>
    </row>
    <row r="31" spans="1:29" ht="14.5" thickBot="1">
      <c r="A31" s="35"/>
      <c r="B31" s="6" t="s">
        <v>12</v>
      </c>
      <c r="C31" s="5" t="s">
        <v>6</v>
      </c>
      <c r="D31" s="5" t="s">
        <v>10</v>
      </c>
      <c r="E31" s="5" t="s">
        <v>7</v>
      </c>
      <c r="F31" s="5" t="s">
        <v>6</v>
      </c>
      <c r="G31" s="5" t="s">
        <v>10</v>
      </c>
      <c r="H31" s="5" t="s">
        <v>7</v>
      </c>
      <c r="I31" s="5" t="s">
        <v>6</v>
      </c>
      <c r="J31" s="5" t="s">
        <v>10</v>
      </c>
      <c r="K31" s="5" t="s">
        <v>7</v>
      </c>
      <c r="L31" s="5" t="s">
        <v>6</v>
      </c>
      <c r="M31" s="5" t="s">
        <v>10</v>
      </c>
      <c r="N31" s="5" t="s">
        <v>7</v>
      </c>
      <c r="O31" s="5" t="s">
        <v>6</v>
      </c>
      <c r="P31" s="5" t="s">
        <v>10</v>
      </c>
      <c r="Q31" s="5" t="s">
        <v>7</v>
      </c>
      <c r="R31" s="5" t="s">
        <v>6</v>
      </c>
      <c r="S31" s="5" t="s">
        <v>10</v>
      </c>
      <c r="T31" s="5" t="s">
        <v>7</v>
      </c>
      <c r="U31" s="5" t="s">
        <v>6</v>
      </c>
      <c r="V31" s="5" t="s">
        <v>10</v>
      </c>
      <c r="W31" s="5" t="s">
        <v>7</v>
      </c>
      <c r="X31" s="5" t="s">
        <v>6</v>
      </c>
      <c r="Y31" s="5" t="s">
        <v>10</v>
      </c>
      <c r="Z31" s="5" t="s">
        <v>7</v>
      </c>
    </row>
    <row r="32" spans="1:29" s="26" customFormat="1" ht="13.5" customHeight="1" thickTop="1">
      <c r="A32" s="72">
        <v>2</v>
      </c>
      <c r="B32" s="13" t="s">
        <v>13</v>
      </c>
      <c r="C32" s="19" t="str">
        <f>[63]결승기록지!$C$11</f>
        <v>박은서</v>
      </c>
      <c r="D32" s="20" t="str">
        <f>[63]결승기록지!$E$11</f>
        <v>용인중</v>
      </c>
      <c r="E32" s="21" t="str">
        <f>[63]결승기록지!$F$11</f>
        <v>12.68</v>
      </c>
      <c r="F32" s="19" t="str">
        <f>[63]결승기록지!$C$12</f>
        <v>오주아</v>
      </c>
      <c r="G32" s="20" t="str">
        <f>[63]결승기록지!$E$12</f>
        <v>월촌중</v>
      </c>
      <c r="H32" s="21" t="str">
        <f>[63]결승기록지!$F$12</f>
        <v>12.99</v>
      </c>
      <c r="I32" s="19" t="str">
        <f>[63]결승기록지!$C$13</f>
        <v>노한결</v>
      </c>
      <c r="J32" s="20" t="str">
        <f>[63]결승기록지!$E$13</f>
        <v>와동중</v>
      </c>
      <c r="K32" s="21" t="str">
        <f>[63]결승기록지!$F$13</f>
        <v>13.16</v>
      </c>
      <c r="L32" s="19" t="str">
        <f>[63]결승기록지!$C$14</f>
        <v>임예린</v>
      </c>
      <c r="M32" s="20" t="str">
        <f>[63]결승기록지!$E$14</f>
        <v>시곡중</v>
      </c>
      <c r="N32" s="21" t="str">
        <f>[63]결승기록지!$F$14</f>
        <v>13.35</v>
      </c>
      <c r="O32" s="19" t="str">
        <f>[63]결승기록지!$C$15</f>
        <v>이서영</v>
      </c>
      <c r="P32" s="20" t="str">
        <f>[63]결승기록지!$E$15</f>
        <v>소래중</v>
      </c>
      <c r="Q32" s="21" t="str">
        <f>[63]결승기록지!$F$15</f>
        <v>13.54</v>
      </c>
      <c r="R32" s="19" t="str">
        <f>[63]결승기록지!$C$16</f>
        <v>김민경</v>
      </c>
      <c r="S32" s="20" t="str">
        <f>[63]결승기록지!$E$16</f>
        <v>백현중</v>
      </c>
      <c r="T32" s="21" t="str">
        <f>[63]결승기록지!$F$16</f>
        <v>13.57</v>
      </c>
      <c r="U32" s="19" t="str">
        <f>[63]결승기록지!$C$17</f>
        <v>신미진</v>
      </c>
      <c r="V32" s="20" t="str">
        <f>[63]결승기록지!$E$17</f>
        <v>용인중</v>
      </c>
      <c r="W32" s="21" t="str">
        <f>[63]결승기록지!$F$17</f>
        <v>13.63</v>
      </c>
      <c r="X32" s="19" t="str">
        <f>[63]결승기록지!$C$18</f>
        <v>노연우</v>
      </c>
      <c r="Y32" s="20" t="str">
        <f>[63]결승기록지!$E$18</f>
        <v>백현중</v>
      </c>
      <c r="Z32" s="21" t="str">
        <f>[63]결승기록지!$F$18</f>
        <v>13.69</v>
      </c>
    </row>
    <row r="33" spans="1:26" s="26" customFormat="1" ht="13.5" customHeight="1">
      <c r="A33" s="72"/>
      <c r="B33" s="12" t="s">
        <v>14</v>
      </c>
      <c r="C33" s="22"/>
      <c r="D33" s="23" t="str">
        <f>[63]결승기록지!$F$8</f>
        <v>2.8</v>
      </c>
      <c r="E33" s="57" t="s">
        <v>55</v>
      </c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4"/>
    </row>
    <row r="34" spans="1:26" s="26" customFormat="1" ht="13.5" customHeight="1">
      <c r="A34" s="72">
        <v>3</v>
      </c>
      <c r="B34" s="13" t="s">
        <v>18</v>
      </c>
      <c r="C34" s="19" t="str">
        <f>[64]결승기록지!$C$11</f>
        <v>박은서</v>
      </c>
      <c r="D34" s="20" t="str">
        <f>[64]결승기록지!$E$11</f>
        <v>용인중</v>
      </c>
      <c r="E34" s="21" t="str">
        <f>[64]결승기록지!$F$11</f>
        <v>26.69</v>
      </c>
      <c r="F34" s="19" t="str">
        <f>[64]결승기록지!$C$12</f>
        <v>유영은</v>
      </c>
      <c r="G34" s="20" t="str">
        <f>[64]결승기록지!$E$12</f>
        <v>서곶중</v>
      </c>
      <c r="H34" s="21" t="str">
        <f>[64]결승기록지!$F$12</f>
        <v>26.93</v>
      </c>
      <c r="I34" s="19" t="str">
        <f>[64]결승기록지!$C$13</f>
        <v>김민지</v>
      </c>
      <c r="J34" s="20" t="str">
        <f>[64]결승기록지!$E$13</f>
        <v>월촌중</v>
      </c>
      <c r="K34" s="21" t="str">
        <f>[64]결승기록지!$F$13</f>
        <v>27.03</v>
      </c>
      <c r="L34" s="19" t="str">
        <f>[64]결승기록지!$C$14</f>
        <v>김다영</v>
      </c>
      <c r="M34" s="20" t="str">
        <f>[64]결승기록지!$E$14</f>
        <v>단원중</v>
      </c>
      <c r="N34" s="21" t="str">
        <f>[64]결승기록지!$F$14</f>
        <v>27.45</v>
      </c>
      <c r="O34" s="19" t="str">
        <f>[64]결승기록지!$C$15</f>
        <v>임예린</v>
      </c>
      <c r="P34" s="20" t="str">
        <f>[64]결승기록지!$E$15</f>
        <v>시곡중</v>
      </c>
      <c r="Q34" s="21" t="str">
        <f>[64]결승기록지!$F$15</f>
        <v>28.08</v>
      </c>
      <c r="R34" s="19" t="str">
        <f>[64]결승기록지!$C$16</f>
        <v>신미진</v>
      </c>
      <c r="S34" s="20" t="str">
        <f>[64]결승기록지!$E$16</f>
        <v>용인중</v>
      </c>
      <c r="T34" s="21" t="str">
        <f>[64]결승기록지!$F$16</f>
        <v>28.19</v>
      </c>
      <c r="U34" s="19" t="str">
        <f>[64]결승기록지!$C$17</f>
        <v>김민경</v>
      </c>
      <c r="V34" s="20" t="str">
        <f>[64]결승기록지!$E$17</f>
        <v>백현중</v>
      </c>
      <c r="W34" s="21" t="str">
        <f>[64]결승기록지!$F$17</f>
        <v>28.50</v>
      </c>
      <c r="X34" s="19" t="str">
        <f>[64]결승기록지!$C$18</f>
        <v>노연우</v>
      </c>
      <c r="Y34" s="20" t="str">
        <f>[64]결승기록지!$E$18</f>
        <v>백현중</v>
      </c>
      <c r="Z34" s="21" t="str">
        <f>[64]결승기록지!$F$18</f>
        <v>28.58</v>
      </c>
    </row>
    <row r="35" spans="1:26" s="26" customFormat="1" ht="13.5" customHeight="1">
      <c r="A35" s="72"/>
      <c r="B35" s="12" t="s">
        <v>14</v>
      </c>
      <c r="C35" s="22"/>
      <c r="D35" s="23" t="str">
        <f>[64]결승기록지!$G$8</f>
        <v>-0.1</v>
      </c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4"/>
    </row>
    <row r="36" spans="1:26" s="26" customFormat="1" ht="13.5" customHeight="1">
      <c r="A36" s="39">
        <v>2</v>
      </c>
      <c r="B36" s="14" t="s">
        <v>25</v>
      </c>
      <c r="C36" s="19" t="str">
        <f>[65]결승기록지!$C$11</f>
        <v>노한결</v>
      </c>
      <c r="D36" s="20" t="str">
        <f>[65]결승기록지!$E$11</f>
        <v>와동중</v>
      </c>
      <c r="E36" s="21" t="str">
        <f>[65]결승기록지!$F$11</f>
        <v>1:01.01 CR</v>
      </c>
      <c r="F36" s="19" t="str">
        <f>[65]결승기록지!$C$12</f>
        <v>김민지</v>
      </c>
      <c r="G36" s="20" t="str">
        <f>[65]결승기록지!$E$12</f>
        <v>월촌중</v>
      </c>
      <c r="H36" s="21" t="str">
        <f>[65]결승기록지!$F$12</f>
        <v>1:01.18 CR</v>
      </c>
      <c r="I36" s="19" t="str">
        <f>[65]결승기록지!$C$13</f>
        <v>김다영</v>
      </c>
      <c r="J36" s="20" t="str">
        <f>[65]결승기록지!$E$13</f>
        <v>단원중</v>
      </c>
      <c r="K36" s="21" t="str">
        <f>[65]결승기록지!$F$13</f>
        <v>1:01.23 CR</v>
      </c>
      <c r="L36" s="19" t="str">
        <f>[65]결승기록지!$C$14</f>
        <v>신지우</v>
      </c>
      <c r="M36" s="20" t="str">
        <f>[65]결승기록지!$E$14</f>
        <v>장항중</v>
      </c>
      <c r="N36" s="21" t="str">
        <f>[65]결승기록지!$F$14</f>
        <v>1:03.76</v>
      </c>
      <c r="O36" s="19" t="str">
        <f>[65]결승기록지!$C$15</f>
        <v>유영은</v>
      </c>
      <c r="P36" s="20" t="str">
        <f>[65]결승기록지!$E$15</f>
        <v>서곶중</v>
      </c>
      <c r="Q36" s="21" t="str">
        <f>[65]결승기록지!$F$15</f>
        <v>1:04.23</v>
      </c>
      <c r="R36" s="19" t="str">
        <f>[65]결승기록지!$C$16</f>
        <v>김유진</v>
      </c>
      <c r="S36" s="20" t="str">
        <f>[65]결승기록지!$E$16</f>
        <v>월촌중</v>
      </c>
      <c r="T36" s="21" t="str">
        <f>[65]결승기록지!$F$16</f>
        <v>1:04.49</v>
      </c>
      <c r="U36" s="19"/>
      <c r="V36" s="20"/>
      <c r="W36" s="21"/>
      <c r="X36" s="19"/>
      <c r="Y36" s="20"/>
      <c r="Z36" s="21"/>
    </row>
    <row r="37" spans="1:26" s="26" customFormat="1" ht="13.5" customHeight="1">
      <c r="A37" s="39">
        <v>4</v>
      </c>
      <c r="B37" s="14" t="s">
        <v>19</v>
      </c>
      <c r="C37" s="19" t="str">
        <f>[66]결승기록지!$C$11</f>
        <v>김민정</v>
      </c>
      <c r="D37" s="20" t="str">
        <f>[66]결승기록지!$E$11</f>
        <v>천안오성중</v>
      </c>
      <c r="E37" s="21" t="str">
        <f>[66]결승기록지!$F$11</f>
        <v>2:21.93</v>
      </c>
      <c r="F37" s="19" t="str">
        <f>[66]결승기록지!$C$12</f>
        <v>장밀아</v>
      </c>
      <c r="G37" s="20" t="str">
        <f>[66]결승기록지!$E$12</f>
        <v>전남체육중</v>
      </c>
      <c r="H37" s="21" t="str">
        <f>[66]결승기록지!$F$12</f>
        <v>2:22.95</v>
      </c>
      <c r="I37" s="19" t="str">
        <f>[66]결승기록지!$C$13</f>
        <v>진민희</v>
      </c>
      <c r="J37" s="20" t="str">
        <f>[66]결승기록지!$E$13</f>
        <v>경수중</v>
      </c>
      <c r="K37" s="21" t="str">
        <f>[66]결승기록지!$F$13</f>
        <v>2:25.12</v>
      </c>
      <c r="L37" s="19" t="str">
        <f>[66]결승기록지!$C$14</f>
        <v>신지우</v>
      </c>
      <c r="M37" s="20" t="str">
        <f>[66]결승기록지!$E$14</f>
        <v>장항중</v>
      </c>
      <c r="N37" s="21" t="str">
        <f>[66]결승기록지!$F$14</f>
        <v>2:27.26</v>
      </c>
      <c r="O37" s="19" t="str">
        <f>[66]결승기록지!$C$15</f>
        <v>김유진</v>
      </c>
      <c r="P37" s="20" t="str">
        <f>[66]결승기록지!$E$15</f>
        <v>월촌중</v>
      </c>
      <c r="Q37" s="21" t="str">
        <f>[66]결승기록지!$F$15</f>
        <v>2:30.75</v>
      </c>
      <c r="R37" s="19" t="str">
        <f>[66]결승기록지!$C$16</f>
        <v>손현지</v>
      </c>
      <c r="S37" s="20" t="str">
        <f>[66]결승기록지!$E$16</f>
        <v>경기체육중</v>
      </c>
      <c r="T37" s="21" t="str">
        <f>[66]결승기록지!$F$16</f>
        <v>2:33.25</v>
      </c>
      <c r="U37" s="19" t="str">
        <f>[66]결승기록지!$C$17</f>
        <v>강민서</v>
      </c>
      <c r="V37" s="20" t="str">
        <f>[66]결승기록지!$E$17</f>
        <v>옥천여자중</v>
      </c>
      <c r="W37" s="21" t="str">
        <f>[66]결승기록지!$F$17</f>
        <v>2:33.86</v>
      </c>
      <c r="X37" s="19" t="str">
        <f>[66]결승기록지!$C$18</f>
        <v>추윤아</v>
      </c>
      <c r="Y37" s="20" t="str">
        <f>[66]결승기록지!$E$18</f>
        <v>가좌여자중</v>
      </c>
      <c r="Z37" s="21" t="str">
        <f>[66]결승기록지!$F$18</f>
        <v>2:43.00</v>
      </c>
    </row>
    <row r="38" spans="1:26" s="26" customFormat="1" ht="13.5" customHeight="1">
      <c r="A38" s="39">
        <v>1</v>
      </c>
      <c r="B38" s="14" t="s">
        <v>20</v>
      </c>
      <c r="C38" s="19" t="str">
        <f>[67]결승기록지!$C$11</f>
        <v>신예진</v>
      </c>
      <c r="D38" s="20" t="str">
        <f>[67]결승기록지!$E$11</f>
        <v>신정여자중</v>
      </c>
      <c r="E38" s="21" t="str">
        <f>[67]결승기록지!$F$11</f>
        <v>4:38.26 CR</v>
      </c>
      <c r="F38" s="19" t="str">
        <f>[67]결승기록지!$C$12</f>
        <v>이지연</v>
      </c>
      <c r="G38" s="20" t="str">
        <f>[67]결승기록지!$E$12</f>
        <v>충주여자중</v>
      </c>
      <c r="H38" s="21" t="str">
        <f>[67]결승기록지!$F$12</f>
        <v>4:38.42 CR</v>
      </c>
      <c r="I38" s="19" t="str">
        <f>[67]결승기록지!$C$13</f>
        <v>조예서</v>
      </c>
      <c r="J38" s="20" t="str">
        <f>[67]결승기록지!$E$13</f>
        <v>부천여자중</v>
      </c>
      <c r="K38" s="21" t="str">
        <f>[67]결승기록지!$F$13</f>
        <v>4:54.92</v>
      </c>
      <c r="L38" s="19" t="str">
        <f>[67]결승기록지!$C$14</f>
        <v>김민정</v>
      </c>
      <c r="M38" s="20" t="str">
        <f>[67]결승기록지!$E$14</f>
        <v>천안오성중</v>
      </c>
      <c r="N38" s="21" t="str">
        <f>[67]결승기록지!$F$14</f>
        <v>5:01.14</v>
      </c>
      <c r="O38" s="19" t="str">
        <f>[67]결승기록지!$C$15</f>
        <v>장밀아</v>
      </c>
      <c r="P38" s="20" t="str">
        <f>[67]결승기록지!$E$15</f>
        <v>전남체육중</v>
      </c>
      <c r="Q38" s="21" t="str">
        <f>[67]결승기록지!$F$15</f>
        <v>5:02.95</v>
      </c>
      <c r="R38" s="19" t="str">
        <f>[67]결승기록지!$C$16</f>
        <v>김나경</v>
      </c>
      <c r="S38" s="20" t="str">
        <f>[67]결승기록지!$E$16</f>
        <v>성보중</v>
      </c>
      <c r="T38" s="21" t="str">
        <f>[67]결승기록지!$F$16</f>
        <v>5:17.50</v>
      </c>
      <c r="U38" s="19" t="str">
        <f>[67]결승기록지!$C$17</f>
        <v>임서희</v>
      </c>
      <c r="V38" s="20" t="str">
        <f>[67]결승기록지!$E$17</f>
        <v>전남체육중</v>
      </c>
      <c r="W38" s="21" t="str">
        <f>[67]결승기록지!$F$17</f>
        <v>5:21.56</v>
      </c>
      <c r="X38" s="19" t="str">
        <f>[67]결승기록지!$C$18</f>
        <v>추윤아</v>
      </c>
      <c r="Y38" s="20" t="str">
        <f>[67]결승기록지!$E$18</f>
        <v>가좌여자중</v>
      </c>
      <c r="Z38" s="21" t="str">
        <f>[67]결승기록지!$F$18</f>
        <v>5:22.73</v>
      </c>
    </row>
    <row r="39" spans="1:26" s="26" customFormat="1" ht="13.5" customHeight="1">
      <c r="A39" s="39">
        <v>5</v>
      </c>
      <c r="B39" s="14" t="s">
        <v>67</v>
      </c>
      <c r="C39" s="19" t="str">
        <f>[68]결승기록지!$C$11</f>
        <v>신예진</v>
      </c>
      <c r="D39" s="20" t="str">
        <f>[68]결승기록지!$E$11</f>
        <v>신정여자중</v>
      </c>
      <c r="E39" s="21" t="str">
        <f>[68]결승기록지!$F$11</f>
        <v>10:28.84 CR</v>
      </c>
      <c r="F39" s="19" t="str">
        <f>[68]결승기록지!$C$12</f>
        <v>이지연</v>
      </c>
      <c r="G39" s="20" t="str">
        <f>[68]결승기록지!$E$12</f>
        <v>충주여자중</v>
      </c>
      <c r="H39" s="21" t="str">
        <f>[68]결승기록지!$F$12</f>
        <v>10:34.39 CR</v>
      </c>
      <c r="I39" s="19" t="str">
        <f>[68]결승기록지!$C$13</f>
        <v>조예서</v>
      </c>
      <c r="J39" s="20" t="str">
        <f>[68]결승기록지!$E$13</f>
        <v>부천여자중</v>
      </c>
      <c r="K39" s="21" t="str">
        <f>[68]결승기록지!$F$13</f>
        <v>11:07.57 CR</v>
      </c>
      <c r="L39" s="19" t="str">
        <f>[68]결승기록지!$C$14</f>
        <v>나혜린</v>
      </c>
      <c r="M39" s="20" t="str">
        <f>[68]결승기록지!$E$14</f>
        <v>장항중</v>
      </c>
      <c r="N39" s="21" t="str">
        <f>[68]결승기록지!$F$14</f>
        <v>11:24.97 CR</v>
      </c>
      <c r="O39" s="19" t="str">
        <f>[68]결승기록지!$C$15</f>
        <v>임서희</v>
      </c>
      <c r="P39" s="20" t="str">
        <f>[68]결승기록지!$E$15</f>
        <v>전남체육중</v>
      </c>
      <c r="Q39" s="21" t="str">
        <f>[68]결승기록지!$F$15</f>
        <v>11:36.20</v>
      </c>
      <c r="R39" s="19" t="str">
        <f>[68]결승기록지!$C$16</f>
        <v>김나경</v>
      </c>
      <c r="S39" s="20" t="str">
        <f>[68]결승기록지!$E$16</f>
        <v>성보중</v>
      </c>
      <c r="T39" s="21" t="str">
        <f>[68]결승기록지!$F$16</f>
        <v>12:10.45</v>
      </c>
      <c r="U39" s="19" t="str">
        <f>[68]결승기록지!$C$17</f>
        <v>김미정</v>
      </c>
      <c r="V39" s="20" t="str">
        <f>[68]결승기록지!$E$17</f>
        <v>남면중</v>
      </c>
      <c r="W39" s="21" t="str">
        <f>[68]결승기록지!$F$17</f>
        <v>14:02.31</v>
      </c>
      <c r="X39" s="19" t="str">
        <f>[68]결승기록지!$C$18</f>
        <v>박예담</v>
      </c>
      <c r="Y39" s="20" t="str">
        <f>[68]결승기록지!$E$18</f>
        <v>간석여자중</v>
      </c>
      <c r="Z39" s="21" t="str">
        <f>[68]결승기록지!$F$18</f>
        <v>14:39.39</v>
      </c>
    </row>
    <row r="40" spans="1:26" s="26" customFormat="1" ht="13.5" customHeight="1">
      <c r="A40" s="72">
        <v>1</v>
      </c>
      <c r="B40" s="13" t="s">
        <v>15</v>
      </c>
      <c r="C40" s="19" t="str">
        <f>[69]결승기록지!$C$11</f>
        <v>장난희</v>
      </c>
      <c r="D40" s="20" t="str">
        <f>[69]결승기록지!$E$11</f>
        <v>세종중</v>
      </c>
      <c r="E40" s="21" t="str">
        <f>[69]결승기록지!$F$11</f>
        <v>16.44</v>
      </c>
      <c r="F40" s="19" t="str">
        <f>[69]결승기록지!$C$12</f>
        <v>정지인</v>
      </c>
      <c r="G40" s="20" t="str">
        <f>[69]결승기록지!$E$12</f>
        <v>부천여자중</v>
      </c>
      <c r="H40" s="21" t="str">
        <f>[69]결승기록지!$F$12</f>
        <v>16.70</v>
      </c>
      <c r="I40" s="19" t="str">
        <f>[69]결승기록지!$C$13</f>
        <v>주가은</v>
      </c>
      <c r="J40" s="20" t="str">
        <f>[69]결승기록지!$E$13</f>
        <v>대전송촌중</v>
      </c>
      <c r="K40" s="21" t="str">
        <f>[69]결승기록지!$F$13</f>
        <v>18.31</v>
      </c>
      <c r="L40" s="19" t="str">
        <f>[69]결승기록지!$C$14</f>
        <v>최나영</v>
      </c>
      <c r="M40" s="20" t="str">
        <f>[69]결승기록지!$E$14</f>
        <v>부천여자중</v>
      </c>
      <c r="N40" s="21" t="str">
        <f>[69]결승기록지!$F$14</f>
        <v>18.40</v>
      </c>
      <c r="O40" s="19" t="str">
        <f>[69]결승기록지!$C$15</f>
        <v>김희수</v>
      </c>
      <c r="P40" s="20" t="str">
        <f>[69]결승기록지!$E$15</f>
        <v>원주여자중</v>
      </c>
      <c r="Q40" s="21" t="str">
        <f>[69]결승기록지!$F$15</f>
        <v>18.88</v>
      </c>
      <c r="R40" s="19"/>
      <c r="S40" s="20"/>
      <c r="T40" s="21"/>
      <c r="U40" s="19"/>
      <c r="V40" s="20"/>
      <c r="W40" s="21"/>
      <c r="X40" s="19"/>
      <c r="Y40" s="20"/>
      <c r="Z40" s="21"/>
    </row>
    <row r="41" spans="1:26" s="26" customFormat="1" ht="13.5" customHeight="1">
      <c r="A41" s="72"/>
      <c r="B41" s="12" t="s">
        <v>14</v>
      </c>
      <c r="C41" s="22"/>
      <c r="D41" s="23" t="str">
        <f>[69]결승기록지!$G$8</f>
        <v>1.6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4"/>
    </row>
    <row r="42" spans="1:26" s="26" customFormat="1" ht="13.5" customHeight="1">
      <c r="A42" s="39">
        <v>3</v>
      </c>
      <c r="B42" s="14" t="s">
        <v>68</v>
      </c>
      <c r="C42" s="15"/>
      <c r="D42" s="16"/>
      <c r="E42" s="17"/>
      <c r="F42" s="15"/>
      <c r="G42" s="16"/>
      <c r="H42" s="17"/>
      <c r="I42" s="15"/>
      <c r="J42" s="16"/>
      <c r="K42" s="17"/>
      <c r="L42" s="15"/>
      <c r="M42" s="16"/>
      <c r="N42" s="17"/>
      <c r="O42" s="15"/>
      <c r="P42" s="16"/>
      <c r="Q42" s="17"/>
      <c r="R42" s="15"/>
      <c r="S42" s="16"/>
      <c r="T42" s="36"/>
      <c r="U42" s="15"/>
      <c r="V42" s="16"/>
      <c r="W42" s="36"/>
      <c r="X42" s="15"/>
      <c r="Y42" s="16"/>
      <c r="Z42" s="36"/>
    </row>
    <row r="43" spans="1:26" s="26" customFormat="1" ht="13.5" customHeight="1">
      <c r="A43" s="72">
        <v>2</v>
      </c>
      <c r="B43" s="13" t="s">
        <v>17</v>
      </c>
      <c r="C43" s="19" t="str">
        <f>[70]멀리!$C$11</f>
        <v>강서영</v>
      </c>
      <c r="D43" s="20" t="str">
        <f>[70]멀리!$E$11</f>
        <v>익산어양중</v>
      </c>
      <c r="E43" s="21" t="str">
        <f>[70]멀리!$F$11</f>
        <v>5.11</v>
      </c>
      <c r="F43" s="19" t="str">
        <f>[70]멀리!$C$12</f>
        <v>홍주아</v>
      </c>
      <c r="G43" s="20" t="str">
        <f>[70]멀리!$E$12</f>
        <v>논곡중</v>
      </c>
      <c r="H43" s="21" t="str">
        <f>[70]멀리!$F$12</f>
        <v>4.67</v>
      </c>
      <c r="I43" s="19" t="str">
        <f>[70]멀리!$C$13</f>
        <v>이정아</v>
      </c>
      <c r="J43" s="20" t="str">
        <f>[70]멀리!$E$13</f>
        <v>와동중</v>
      </c>
      <c r="K43" s="21" t="str">
        <f>[70]멀리!$F$13</f>
        <v>4.59</v>
      </c>
      <c r="L43" s="19" t="str">
        <f>[70]멀리!$C$14</f>
        <v>주가은</v>
      </c>
      <c r="M43" s="20" t="str">
        <f>[70]멀리!$E$14</f>
        <v>대전송촌중</v>
      </c>
      <c r="N43" s="21" t="str">
        <f>[70]멀리!$F$14</f>
        <v>4.46</v>
      </c>
      <c r="O43" s="19" t="str">
        <f>[70]멀리!$C$15</f>
        <v>양승주</v>
      </c>
      <c r="P43" s="20" t="str">
        <f>[70]멀리!$E$15</f>
        <v>불광중</v>
      </c>
      <c r="Q43" s="21" t="str">
        <f>[70]멀리!$F$15</f>
        <v>4.12</v>
      </c>
      <c r="R43" s="19" t="str">
        <f>[70]멀리!$C$16</f>
        <v>김희수</v>
      </c>
      <c r="S43" s="20" t="str">
        <f>[70]멀리!$E$16</f>
        <v>원주여자중</v>
      </c>
      <c r="T43" s="21" t="str">
        <f>[70]멀리!$F$16</f>
        <v>4.03</v>
      </c>
      <c r="U43" s="19" t="str">
        <f>[70]멀리!$C$17</f>
        <v>이한아</v>
      </c>
      <c r="V43" s="20" t="str">
        <f>[70]멀리!$E$17</f>
        <v>불광중</v>
      </c>
      <c r="W43" s="21" t="str">
        <f>[70]멀리!$F$17</f>
        <v>3.70</v>
      </c>
      <c r="X43" s="19"/>
      <c r="Y43" s="20"/>
      <c r="Z43" s="21"/>
    </row>
    <row r="44" spans="1:26" s="26" customFormat="1" ht="13.5" customHeight="1">
      <c r="A44" s="72"/>
      <c r="B44" s="12" t="s">
        <v>14</v>
      </c>
      <c r="C44" s="31"/>
      <c r="D44" s="23" t="str">
        <f>[70]멀리!$G$11</f>
        <v>-0.1</v>
      </c>
      <c r="E44" s="24"/>
      <c r="F44" s="31"/>
      <c r="G44" s="23" t="str">
        <f>[70]멀리!$G$12</f>
        <v>-0.7</v>
      </c>
      <c r="H44" s="24"/>
      <c r="I44" s="31"/>
      <c r="J44" s="23" t="str">
        <f>[70]멀리!$G$13</f>
        <v>0.9</v>
      </c>
      <c r="K44" s="24"/>
      <c r="L44" s="31"/>
      <c r="M44" s="23" t="str">
        <f>[70]멀리!$G$14</f>
        <v>-1.6</v>
      </c>
      <c r="N44" s="24"/>
      <c r="O44" s="31"/>
      <c r="P44" s="23" t="str">
        <f>[70]멀리!$G$15</f>
        <v>-0.7</v>
      </c>
      <c r="Q44" s="24"/>
      <c r="R44" s="31"/>
      <c r="S44" s="23" t="str">
        <f>[70]멀리!$G$16</f>
        <v>0.2</v>
      </c>
      <c r="T44" s="24"/>
      <c r="U44" s="31"/>
      <c r="V44" s="23" t="str">
        <f>[70]멀리!$G$17</f>
        <v>-0.8</v>
      </c>
      <c r="W44" s="24"/>
      <c r="X44" s="31"/>
      <c r="Y44" s="23"/>
      <c r="Z44" s="24"/>
    </row>
    <row r="45" spans="1:26" s="26" customFormat="1" ht="13.5" customHeight="1">
      <c r="A45" s="72">
        <v>4</v>
      </c>
      <c r="B45" s="13" t="s">
        <v>16</v>
      </c>
      <c r="C45" s="19" t="str">
        <f>[70]세단!$C$11</f>
        <v>강서영</v>
      </c>
      <c r="D45" s="20" t="str">
        <f>[70]세단!$E$11</f>
        <v>익산어양중</v>
      </c>
      <c r="E45" s="21" t="str">
        <f>[70]세단!$F$11</f>
        <v>10.64</v>
      </c>
      <c r="F45" s="19" t="str">
        <f>[70]세단!$C$12</f>
        <v>홍주아</v>
      </c>
      <c r="G45" s="20" t="str">
        <f>[70]세단!$E$12</f>
        <v>논곡중</v>
      </c>
      <c r="H45" s="21" t="str">
        <f>[70]세단!$F$12</f>
        <v>10.57</v>
      </c>
      <c r="I45" s="19" t="str">
        <f>[70]세단!$C$13</f>
        <v>이정아</v>
      </c>
      <c r="J45" s="20" t="str">
        <f>[70]세단!$E$13</f>
        <v>와동중</v>
      </c>
      <c r="K45" s="21" t="str">
        <f>[70]세단!$F$13</f>
        <v>10.16</v>
      </c>
      <c r="L45" s="19" t="str">
        <f>[70]세단!$C$14</f>
        <v>김가령</v>
      </c>
      <c r="M45" s="20" t="str">
        <f>[70]세단!$E$14</f>
        <v>주례여자중</v>
      </c>
      <c r="N45" s="21" t="str">
        <f>[70]세단!$F$14</f>
        <v>9.89</v>
      </c>
      <c r="O45" s="19"/>
      <c r="P45" s="20"/>
      <c r="Q45" s="21"/>
      <c r="R45" s="19"/>
      <c r="S45" s="20"/>
      <c r="T45" s="21"/>
      <c r="U45" s="19"/>
      <c r="V45" s="20"/>
      <c r="W45" s="21"/>
      <c r="X45" s="19"/>
      <c r="Y45" s="20"/>
      <c r="Z45" s="21"/>
    </row>
    <row r="46" spans="1:26" s="26" customFormat="1" ht="13.5" customHeight="1">
      <c r="A46" s="72"/>
      <c r="B46" s="12" t="s">
        <v>14</v>
      </c>
      <c r="C46" s="31"/>
      <c r="D46" s="23" t="str">
        <f>[70]세단!$G$11</f>
        <v>-1.4</v>
      </c>
      <c r="E46" s="24"/>
      <c r="F46" s="31"/>
      <c r="G46" s="23" t="str">
        <f>[70]세단!$G$12</f>
        <v>-0.8</v>
      </c>
      <c r="H46" s="24"/>
      <c r="I46" s="31"/>
      <c r="J46" s="23" t="str">
        <f>[70]세단!$G$13</f>
        <v>-0.8</v>
      </c>
      <c r="K46" s="24"/>
      <c r="L46" s="31"/>
      <c r="M46" s="23" t="str">
        <f>[70]세단!$G$14</f>
        <v>-1.6</v>
      </c>
      <c r="N46" s="24"/>
      <c r="O46" s="31"/>
      <c r="P46" s="23"/>
      <c r="Q46" s="24"/>
      <c r="R46" s="31"/>
      <c r="S46" s="23"/>
      <c r="T46" s="24"/>
      <c r="U46" s="31"/>
      <c r="V46" s="23"/>
      <c r="W46" s="24"/>
      <c r="X46" s="22"/>
      <c r="Y46" s="23"/>
      <c r="Z46" s="24"/>
    </row>
    <row r="47" spans="1:26" s="26" customFormat="1" ht="13.5" customHeight="1">
      <c r="A47" s="39">
        <v>2</v>
      </c>
      <c r="B47" s="14" t="s">
        <v>22</v>
      </c>
      <c r="C47" s="15" t="str">
        <f>[70]포환!$C$11</f>
        <v>고효은</v>
      </c>
      <c r="D47" s="16" t="str">
        <f>[70]포환!$E$11</f>
        <v>인동중</v>
      </c>
      <c r="E47" s="17" t="str">
        <f>[70]포환!$F$11</f>
        <v>11.27</v>
      </c>
      <c r="F47" s="15" t="str">
        <f>[70]포환!$C$12</f>
        <v>조수인</v>
      </c>
      <c r="G47" s="16" t="str">
        <f>[70]포환!$E$12</f>
        <v>논곡중</v>
      </c>
      <c r="H47" s="17" t="str">
        <f>[70]포환!$F$12</f>
        <v>9.89</v>
      </c>
      <c r="I47" s="15" t="str">
        <f>[70]포환!$C$13</f>
        <v>박소은</v>
      </c>
      <c r="J47" s="16" t="str">
        <f>[70]포환!$E$13</f>
        <v>원주여자중</v>
      </c>
      <c r="K47" s="17" t="str">
        <f>[70]포환!$F$13</f>
        <v>8.51</v>
      </c>
      <c r="L47" s="15"/>
      <c r="M47" s="16"/>
      <c r="N47" s="17"/>
      <c r="O47" s="15"/>
      <c r="P47" s="16"/>
      <c r="Q47" s="17"/>
      <c r="R47" s="15"/>
      <c r="S47" s="16"/>
      <c r="T47" s="17"/>
      <c r="U47" s="15"/>
      <c r="V47" s="16"/>
      <c r="W47" s="17"/>
      <c r="X47" s="15"/>
      <c r="Y47" s="16"/>
      <c r="Z47" s="17"/>
    </row>
    <row r="48" spans="1:26" s="26" customFormat="1" ht="13.5" customHeight="1">
      <c r="A48" s="39">
        <v>1</v>
      </c>
      <c r="B48" s="14" t="s">
        <v>29</v>
      </c>
      <c r="C48" s="15" t="str">
        <f>[70]원반!$C$11</f>
        <v>박소은</v>
      </c>
      <c r="D48" s="16" t="str">
        <f>[70]원반!$E$11</f>
        <v>원주여자중</v>
      </c>
      <c r="E48" s="17" t="str">
        <f>[70]원반!$F$11</f>
        <v>27.42</v>
      </c>
      <c r="F48" s="15" t="str">
        <f>[70]원반!$C$12</f>
        <v>고효은</v>
      </c>
      <c r="G48" s="16" t="str">
        <f>[70]원반!$E$12</f>
        <v>인동중</v>
      </c>
      <c r="H48" s="17" t="str">
        <f>[70]원반!$F$12</f>
        <v>27.11</v>
      </c>
      <c r="I48" s="15" t="str">
        <f>[70]원반!$C$13</f>
        <v>정민경</v>
      </c>
      <c r="J48" s="16" t="str">
        <f>[70]원반!$E$13</f>
        <v>사내중</v>
      </c>
      <c r="K48" s="17" t="str">
        <f>[70]원반!$F$13</f>
        <v>21.95</v>
      </c>
      <c r="L48" s="15"/>
      <c r="M48" s="16"/>
      <c r="N48" s="17"/>
      <c r="O48" s="15"/>
      <c r="P48" s="16"/>
      <c r="Q48" s="17"/>
      <c r="R48" s="15"/>
      <c r="S48" s="16"/>
      <c r="T48" s="17"/>
      <c r="U48" s="15"/>
      <c r="V48" s="16"/>
      <c r="W48" s="17"/>
      <c r="X48" s="15"/>
      <c r="Y48" s="16"/>
      <c r="Z48" s="17"/>
    </row>
    <row r="49" spans="1:26" s="26" customFormat="1" ht="13.5" customHeight="1">
      <c r="A49" s="39">
        <v>2</v>
      </c>
      <c r="B49" s="14" t="s">
        <v>26</v>
      </c>
      <c r="C49" s="15" t="str">
        <f>[70]투창!$C$11</f>
        <v>최혜원</v>
      </c>
      <c r="D49" s="16" t="str">
        <f>[70]투창!$E$11</f>
        <v>가좌여자중</v>
      </c>
      <c r="E49" s="17" t="str">
        <f>[70]투창!$F$11</f>
        <v>35.90</v>
      </c>
      <c r="F49" s="15" t="str">
        <f>[70]투창!$C$12</f>
        <v>변지선</v>
      </c>
      <c r="G49" s="16" t="str">
        <f>[70]투창!$E$12</f>
        <v>용인중</v>
      </c>
      <c r="H49" s="17" t="str">
        <f>[70]투창!$F$12</f>
        <v>33.81</v>
      </c>
      <c r="I49" s="15" t="str">
        <f>[70]투창!$C$13</f>
        <v>곽서연</v>
      </c>
      <c r="J49" s="16" t="str">
        <f>[70]투창!$E$13</f>
        <v>원주여자중</v>
      </c>
      <c r="K49" s="17" t="str">
        <f>[70]투창!$F$13</f>
        <v>29.22</v>
      </c>
      <c r="L49" s="15" t="str">
        <f>[70]투창!$C$14</f>
        <v>정민경</v>
      </c>
      <c r="M49" s="16" t="str">
        <f>[70]투창!$E$14</f>
        <v>사내중</v>
      </c>
      <c r="N49" s="17" t="str">
        <f>[70]투창!$F$14</f>
        <v>20.21</v>
      </c>
      <c r="O49" s="15"/>
      <c r="P49" s="16"/>
      <c r="Q49" s="17"/>
      <c r="R49" s="15"/>
      <c r="S49" s="16"/>
      <c r="T49" s="36"/>
      <c r="U49" s="15"/>
      <c r="V49" s="16"/>
      <c r="W49" s="36"/>
      <c r="X49" s="15"/>
      <c r="Y49" s="16"/>
      <c r="Z49" s="36"/>
    </row>
    <row r="50" spans="1:26" s="9" customFormat="1" ht="10.5" customHeight="1">
      <c r="A50" s="35"/>
      <c r="B50" s="11" t="s">
        <v>24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>
      <c r="A51" s="35"/>
    </row>
    <row r="52" spans="1:26">
      <c r="A52" s="35"/>
    </row>
  </sheetData>
  <mergeCells count="15">
    <mergeCell ref="A40:A41"/>
    <mergeCell ref="A43:A44"/>
    <mergeCell ref="A45:A46"/>
    <mergeCell ref="A20:A21"/>
    <mergeCell ref="A22:A23"/>
    <mergeCell ref="B28:C28"/>
    <mergeCell ref="F28:S28"/>
    <mergeCell ref="A32:A33"/>
    <mergeCell ref="A34:A35"/>
    <mergeCell ref="E1:T1"/>
    <mergeCell ref="B2:C2"/>
    <mergeCell ref="F2:S2"/>
    <mergeCell ref="A6:A7"/>
    <mergeCell ref="A8:A9"/>
    <mergeCell ref="A14:A15"/>
  </mergeCells>
  <phoneticPr fontId="2" type="noConversion"/>
  <pageMargins left="0.35433070866141736" right="0" top="0" bottom="0" header="0" footer="0"/>
  <pageSetup paperSize="9" scale="8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showGridLines="0" view="pageBreakPreview" zoomScaleSheetLayoutView="100" workbookViewId="0">
      <selection activeCell="E1" sqref="E1:T1"/>
    </sheetView>
  </sheetViews>
  <sheetFormatPr defaultRowHeight="14"/>
  <cols>
    <col min="1" max="1" width="2.33203125" style="34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 s="9" customFormat="1" ht="48.75" customHeight="1" thickBot="1">
      <c r="A1" s="33"/>
      <c r="B1" s="10"/>
      <c r="C1" s="10"/>
      <c r="D1" s="10"/>
      <c r="E1" s="73" t="s">
        <v>32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30" t="s">
        <v>21</v>
      </c>
      <c r="V1" s="30"/>
      <c r="W1" s="30"/>
      <c r="X1" s="30"/>
      <c r="Y1" s="30"/>
      <c r="Z1" s="30"/>
    </row>
    <row r="2" spans="1:26" s="9" customFormat="1" ht="14.5" thickTop="1">
      <c r="A2" s="34"/>
      <c r="B2" s="75" t="s">
        <v>34</v>
      </c>
      <c r="C2" s="75"/>
      <c r="D2" s="10"/>
      <c r="E2" s="10"/>
      <c r="F2" s="76" t="s">
        <v>33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0"/>
      <c r="U2" s="10"/>
      <c r="V2" s="10"/>
      <c r="W2" s="10"/>
      <c r="X2" s="10"/>
      <c r="Y2" s="10"/>
      <c r="Z2" s="10"/>
    </row>
    <row r="3" spans="1:26" ht="6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B4" s="7" t="s">
        <v>8</v>
      </c>
      <c r="C4" s="2"/>
      <c r="D4" s="3" t="s">
        <v>0</v>
      </c>
      <c r="E4" s="4"/>
      <c r="F4" s="2"/>
      <c r="G4" s="3" t="s">
        <v>11</v>
      </c>
      <c r="H4" s="4"/>
      <c r="I4" s="2"/>
      <c r="J4" s="3" t="s">
        <v>1</v>
      </c>
      <c r="K4" s="4"/>
      <c r="L4" s="2"/>
      <c r="M4" s="3" t="s">
        <v>2</v>
      </c>
      <c r="N4" s="4"/>
      <c r="O4" s="2"/>
      <c r="P4" s="3" t="s">
        <v>3</v>
      </c>
      <c r="Q4" s="4"/>
      <c r="R4" s="2"/>
      <c r="S4" s="3" t="s">
        <v>4</v>
      </c>
      <c r="T4" s="4"/>
      <c r="U4" s="2"/>
      <c r="V4" s="3" t="s">
        <v>5</v>
      </c>
      <c r="W4" s="4"/>
      <c r="X4" s="2"/>
      <c r="Y4" s="3" t="s">
        <v>9</v>
      </c>
      <c r="Z4" s="4"/>
    </row>
    <row r="5" spans="1:26" ht="14.5" thickBot="1">
      <c r="A5" s="35"/>
      <c r="B5" s="6" t="s">
        <v>12</v>
      </c>
      <c r="C5" s="5" t="s">
        <v>6</v>
      </c>
      <c r="D5" s="5" t="s">
        <v>10</v>
      </c>
      <c r="E5" s="5" t="s">
        <v>7</v>
      </c>
      <c r="F5" s="5" t="s">
        <v>6</v>
      </c>
      <c r="G5" s="5" t="s">
        <v>10</v>
      </c>
      <c r="H5" s="5" t="s">
        <v>7</v>
      </c>
      <c r="I5" s="5" t="s">
        <v>6</v>
      </c>
      <c r="J5" s="5" t="s">
        <v>10</v>
      </c>
      <c r="K5" s="5" t="s">
        <v>7</v>
      </c>
      <c r="L5" s="5" t="s">
        <v>6</v>
      </c>
      <c r="M5" s="5" t="s">
        <v>10</v>
      </c>
      <c r="N5" s="5" t="s">
        <v>7</v>
      </c>
      <c r="O5" s="5" t="s">
        <v>6</v>
      </c>
      <c r="P5" s="5" t="s">
        <v>10</v>
      </c>
      <c r="Q5" s="5" t="s">
        <v>7</v>
      </c>
      <c r="R5" s="5" t="s">
        <v>6</v>
      </c>
      <c r="S5" s="5" t="s">
        <v>10</v>
      </c>
      <c r="T5" s="5" t="s">
        <v>7</v>
      </c>
      <c r="U5" s="5" t="s">
        <v>6</v>
      </c>
      <c r="V5" s="5" t="s">
        <v>10</v>
      </c>
      <c r="W5" s="5" t="s">
        <v>7</v>
      </c>
      <c r="X5" s="5" t="s">
        <v>6</v>
      </c>
      <c r="Y5" s="5" t="s">
        <v>10</v>
      </c>
      <c r="Z5" s="5" t="s">
        <v>7</v>
      </c>
    </row>
    <row r="6" spans="1:26" s="26" customFormat="1" ht="13.5" customHeight="1" thickTop="1">
      <c r="A6" s="72">
        <v>2</v>
      </c>
      <c r="B6" s="13" t="s">
        <v>13</v>
      </c>
      <c r="C6" s="19" t="str">
        <f>[71]결승기록지!$C$11</f>
        <v>나마디 조엘진</v>
      </c>
      <c r="D6" s="20" t="str">
        <f>[71]결승기록지!$E$11</f>
        <v>김포제일공업고</v>
      </c>
      <c r="E6" s="21" t="str">
        <f>[71]결승기록지!$F$11</f>
        <v>10.56</v>
      </c>
      <c r="F6" s="19" t="str">
        <f>[71]결승기록지!$C$12</f>
        <v>현지섭</v>
      </c>
      <c r="G6" s="20" t="str">
        <f>[71]결승기록지!$E$12</f>
        <v>김화공업고</v>
      </c>
      <c r="H6" s="21" t="str">
        <f>[71]결승기록지!$F$12</f>
        <v>11.02</v>
      </c>
      <c r="I6" s="19" t="str">
        <f>[71]결승기록지!$C$13</f>
        <v>김태욱</v>
      </c>
      <c r="J6" s="20" t="str">
        <f>[71]결승기록지!$E$13</f>
        <v>경북체육고</v>
      </c>
      <c r="K6" s="21" t="str">
        <f>[71]결승기록지!$F$13</f>
        <v>11.06</v>
      </c>
      <c r="L6" s="19" t="str">
        <f>[71]결승기록지!$C$14</f>
        <v>손호영</v>
      </c>
      <c r="M6" s="20" t="str">
        <f>[71]결승기록지!$E$14</f>
        <v>경기체육고</v>
      </c>
      <c r="N6" s="21" t="str">
        <f>[71]결승기록지!$F$14</f>
        <v>11.08</v>
      </c>
      <c r="O6" s="19" t="str">
        <f>[71]결승기록지!$C$15</f>
        <v>문현</v>
      </c>
      <c r="P6" s="20" t="str">
        <f>[71]결승기록지!$E$15</f>
        <v>대전체육고</v>
      </c>
      <c r="Q6" s="21" t="str">
        <f>[71]결승기록지!$F$15</f>
        <v>11.30</v>
      </c>
      <c r="R6" s="19" t="str">
        <f>[71]결승기록지!$C$16</f>
        <v>송현우</v>
      </c>
      <c r="S6" s="20" t="str">
        <f>[71]결승기록지!$E$16</f>
        <v>서울체육고</v>
      </c>
      <c r="T6" s="21" t="str">
        <f>[71]결승기록지!$F$16</f>
        <v>11.33</v>
      </c>
      <c r="U6" s="19" t="str">
        <f>[71]결승기록지!$C$17</f>
        <v>강윤구</v>
      </c>
      <c r="V6" s="20" t="str">
        <f>[71]결승기록지!$E$17</f>
        <v>서울체육고</v>
      </c>
      <c r="W6" s="21" t="str">
        <f>[71]결승기록지!$F$17</f>
        <v>11.35</v>
      </c>
      <c r="X6" s="19" t="str">
        <f>[71]결승기록지!$C$18</f>
        <v>김선구</v>
      </c>
      <c r="Y6" s="20" t="str">
        <f>[71]결승기록지!$E$18</f>
        <v>대전체육고</v>
      </c>
      <c r="Z6" s="21" t="str">
        <f>[71]결승기록지!$F$18</f>
        <v>11.46</v>
      </c>
    </row>
    <row r="7" spans="1:26" s="26" customFormat="1" ht="13.5" customHeight="1">
      <c r="A7" s="72"/>
      <c r="B7" s="12" t="s">
        <v>14</v>
      </c>
      <c r="C7" s="22"/>
      <c r="D7" s="23" t="str">
        <f>[71]결승기록지!$F$8</f>
        <v>2.1</v>
      </c>
      <c r="E7" s="57" t="s">
        <v>55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4"/>
    </row>
    <row r="8" spans="1:26" s="26" customFormat="1" ht="13.5" customHeight="1">
      <c r="A8" s="72">
        <v>1</v>
      </c>
      <c r="B8" s="13" t="s">
        <v>18</v>
      </c>
      <c r="C8" s="19" t="str">
        <f>[72]결승기록지!$C$11</f>
        <v>차희성</v>
      </c>
      <c r="D8" s="20" t="str">
        <f>[72]결승기록지!$E$11</f>
        <v>경기체육고</v>
      </c>
      <c r="E8" s="21" t="str">
        <f>[72]결승기록지!$F$11</f>
        <v>22.26</v>
      </c>
      <c r="F8" s="19" t="str">
        <f>[72]결승기록지!$C$12</f>
        <v>김태욱</v>
      </c>
      <c r="G8" s="20" t="str">
        <f>[72]결승기록지!$E$12</f>
        <v>경북체육고</v>
      </c>
      <c r="H8" s="21" t="str">
        <f>[72]결승기록지!$F$12</f>
        <v>22.67</v>
      </c>
      <c r="I8" s="19" t="str">
        <f>[72]결승기록지!$C$13</f>
        <v>유지웅</v>
      </c>
      <c r="J8" s="20" t="str">
        <f>[72]결승기록지!$E$13</f>
        <v>전남체육고</v>
      </c>
      <c r="K8" s="21" t="str">
        <f>[72]결승기록지!$F$13</f>
        <v>22.85</v>
      </c>
      <c r="L8" s="19" t="str">
        <f>[72]결승기록지!$C$14</f>
        <v>김민혁</v>
      </c>
      <c r="M8" s="20" t="str">
        <f>[72]결승기록지!$E$14</f>
        <v>용인고</v>
      </c>
      <c r="N8" s="21" t="str">
        <f>[72]결승기록지!$F$14</f>
        <v>23.07</v>
      </c>
      <c r="O8" s="19" t="str">
        <f>[72]결승기록지!$C$15</f>
        <v>노현서</v>
      </c>
      <c r="P8" s="20" t="str">
        <f>[72]결승기록지!$E$15</f>
        <v>동인천고</v>
      </c>
      <c r="Q8" s="21" t="str">
        <f>[72]결승기록지!$F$15</f>
        <v>23.38</v>
      </c>
      <c r="R8" s="19" t="str">
        <f>[72]결승기록지!$C$16</f>
        <v>안예강</v>
      </c>
      <c r="S8" s="20" t="str">
        <f>[72]결승기록지!$E$16</f>
        <v>대전체육고</v>
      </c>
      <c r="T8" s="21" t="str">
        <f>[72]결승기록지!$F$16</f>
        <v>24.93</v>
      </c>
      <c r="U8" s="19"/>
      <c r="V8" s="20"/>
      <c r="W8" s="21"/>
      <c r="X8" s="19"/>
      <c r="Y8" s="20"/>
      <c r="Z8" s="21"/>
    </row>
    <row r="9" spans="1:26" s="26" customFormat="1" ht="13.5" customHeight="1">
      <c r="A9" s="72"/>
      <c r="B9" s="12" t="s">
        <v>14</v>
      </c>
      <c r="C9" s="22"/>
      <c r="D9" s="23" t="str">
        <f>[72]결승기록지!$G$8</f>
        <v>1.6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4"/>
    </row>
    <row r="10" spans="1:26" s="26" customFormat="1" ht="13.5" customHeight="1">
      <c r="A10" s="39">
        <v>3</v>
      </c>
      <c r="B10" s="14" t="s">
        <v>25</v>
      </c>
      <c r="C10" s="19" t="str">
        <f>[73]결승조편성!$C$11</f>
        <v>차희성</v>
      </c>
      <c r="D10" s="20" t="str">
        <f>[73]결승조편성!$E$11</f>
        <v>경기체육고</v>
      </c>
      <c r="E10" s="21" t="str">
        <f>[73]결승조편성!$F$11</f>
        <v>49.80 CR</v>
      </c>
      <c r="F10" s="19" t="str">
        <f>[73]결승조편성!$C$12</f>
        <v>유지웅</v>
      </c>
      <c r="G10" s="20" t="str">
        <f>[73]결승조편성!$E$12</f>
        <v>전남체육고</v>
      </c>
      <c r="H10" s="21" t="str">
        <f>[73]결승조편성!$F$12</f>
        <v>50.28 CR</v>
      </c>
      <c r="I10" s="19" t="str">
        <f>[73]결승조편성!$C$13</f>
        <v>김기현</v>
      </c>
      <c r="J10" s="20" t="str">
        <f>[73]결승조편성!$E$13</f>
        <v>전남체육고</v>
      </c>
      <c r="K10" s="21" t="str">
        <f>[73]결승조편성!$F$13</f>
        <v>51.22</v>
      </c>
      <c r="L10" s="19" t="str">
        <f>[73]결승조편성!$C$14</f>
        <v>노현서</v>
      </c>
      <c r="M10" s="20" t="str">
        <f>[73]결승조편성!$E$14</f>
        <v>동인천고</v>
      </c>
      <c r="N10" s="21" t="str">
        <f>[73]결승조편성!$F$14</f>
        <v>51.28</v>
      </c>
      <c r="O10" s="19" t="str">
        <f>[73]결승조편성!$C$15</f>
        <v>김관희</v>
      </c>
      <c r="P10" s="20" t="str">
        <f>[73]결승조편성!$E$15</f>
        <v>은행고</v>
      </c>
      <c r="Q10" s="21" t="str">
        <f>[73]결승조편성!$F$15</f>
        <v>52.34</v>
      </c>
      <c r="R10" s="19" t="str">
        <f>[73]결승조편성!$C$16</f>
        <v>이수혁</v>
      </c>
      <c r="S10" s="20" t="str">
        <f>[73]결승조편성!$E$16</f>
        <v>서울체육고</v>
      </c>
      <c r="T10" s="21" t="str">
        <f>[73]결승조편성!$F$16</f>
        <v>52.41</v>
      </c>
      <c r="U10" s="19" t="str">
        <f>[73]결승조편성!$C$17</f>
        <v>김민혁</v>
      </c>
      <c r="V10" s="20" t="str">
        <f>[73]결승조편성!$E$17</f>
        <v>용인고</v>
      </c>
      <c r="W10" s="21" t="str">
        <f>[73]결승조편성!$F$17</f>
        <v>52.93</v>
      </c>
      <c r="X10" s="19" t="str">
        <f>[73]결승조편성!$C$18</f>
        <v>김민석</v>
      </c>
      <c r="Y10" s="20" t="str">
        <f>[73]결승조편성!$E$18</f>
        <v>경복고</v>
      </c>
      <c r="Z10" s="21" t="str">
        <f>[73]결승조편성!$F$18</f>
        <v>54.66</v>
      </c>
    </row>
    <row r="11" spans="1:26" s="26" customFormat="1" ht="13.5" customHeight="1">
      <c r="A11" s="39">
        <v>1</v>
      </c>
      <c r="B11" s="14" t="s">
        <v>19</v>
      </c>
      <c r="C11" s="19" t="str">
        <f>[74]결승기록지!$C$11</f>
        <v>김진호</v>
      </c>
      <c r="D11" s="20" t="str">
        <f>[74]결승기록지!$E$11</f>
        <v>충북체육고</v>
      </c>
      <c r="E11" s="21" t="str">
        <f>[74]결승기록지!$F$11</f>
        <v>2:04.13</v>
      </c>
      <c r="F11" s="19" t="str">
        <f>[74]결승기록지!$C$12</f>
        <v>채현기</v>
      </c>
      <c r="G11" s="20" t="str">
        <f>[74]결승기록지!$E$12</f>
        <v>전곡고</v>
      </c>
      <c r="H11" s="21" t="str">
        <f>[74]결승기록지!$F$12</f>
        <v>2:04.18</v>
      </c>
      <c r="I11" s="19" t="str">
        <f>[74]결승기록지!$C$13</f>
        <v>김관희</v>
      </c>
      <c r="J11" s="20" t="str">
        <f>[74]결승기록지!$E$13</f>
        <v>은행고</v>
      </c>
      <c r="K11" s="21" t="str">
        <f>[74]결승기록지!$F$13</f>
        <v>2:05.75</v>
      </c>
      <c r="L11" s="19" t="str">
        <f>[74]결승기록지!$C$14</f>
        <v>이상욱</v>
      </c>
      <c r="M11" s="20" t="str">
        <f>[74]결승기록지!$E$14</f>
        <v>심원고</v>
      </c>
      <c r="N11" s="21" t="str">
        <f>[74]결승기록지!$F$14</f>
        <v>2:06.18</v>
      </c>
      <c r="O11" s="19" t="str">
        <f>[74]결승기록지!$C$15</f>
        <v>정지우</v>
      </c>
      <c r="P11" s="20" t="str">
        <f>[74]결승기록지!$E$15</f>
        <v>과천중앙고</v>
      </c>
      <c r="Q11" s="21" t="str">
        <f>[74]결승기록지!$F$15</f>
        <v>2:07.89</v>
      </c>
      <c r="R11" s="19" t="str">
        <f>[74]결승기록지!$C$16</f>
        <v>전진용</v>
      </c>
      <c r="S11" s="20" t="str">
        <f>[74]결승기록지!$E$16</f>
        <v>은행고</v>
      </c>
      <c r="T11" s="21" t="str">
        <f>[74]결승기록지!$F$16</f>
        <v>2:08.29</v>
      </c>
      <c r="U11" s="19" t="str">
        <f>[74]결승기록지!$C$17</f>
        <v>최호연</v>
      </c>
      <c r="V11" s="20" t="str">
        <f>[74]결승기록지!$E$17</f>
        <v>대전체육고</v>
      </c>
      <c r="W11" s="21" t="str">
        <f>[74]결승기록지!$F$17</f>
        <v>2:08.81</v>
      </c>
      <c r="X11" s="19" t="str">
        <f>[74]결승기록지!$C$18</f>
        <v>강윤구</v>
      </c>
      <c r="Y11" s="20" t="str">
        <f>[74]결승기록지!$E$18</f>
        <v>과천중앙고</v>
      </c>
      <c r="Z11" s="21" t="str">
        <f>[74]결승기록지!$F$18</f>
        <v>2:11.55</v>
      </c>
    </row>
    <row r="12" spans="1:26" s="26" customFormat="1" ht="13.5" customHeight="1">
      <c r="A12" s="39">
        <v>4</v>
      </c>
      <c r="B12" s="14" t="s">
        <v>20</v>
      </c>
      <c r="C12" s="19" t="str">
        <f>[75]결승기록지!$C$11</f>
        <v>오수영</v>
      </c>
      <c r="D12" s="20" t="str">
        <f>[75]결승기록지!$E$11</f>
        <v>충남체육고</v>
      </c>
      <c r="E12" s="21" t="str">
        <f>[75]결승기록지!$F$11</f>
        <v>4:19.38</v>
      </c>
      <c r="F12" s="19" t="str">
        <f>[75]결승기록지!$C$12</f>
        <v>김영규</v>
      </c>
      <c r="G12" s="20" t="str">
        <f>[75]결승기록지!$E$12</f>
        <v>충남체육고</v>
      </c>
      <c r="H12" s="21" t="str">
        <f>[75]결승기록지!$F$12</f>
        <v>4:21.63</v>
      </c>
      <c r="I12" s="19" t="str">
        <f>[75]결승기록지!$C$13</f>
        <v>김현우</v>
      </c>
      <c r="J12" s="20" t="str">
        <f>[75]결승기록지!$E$13</f>
        <v>전남체육고</v>
      </c>
      <c r="K12" s="21" t="str">
        <f>[75]결승기록지!$F$13</f>
        <v>4:23.00</v>
      </c>
      <c r="L12" s="19" t="str">
        <f>[75]결승기록지!$C$14</f>
        <v>전진용</v>
      </c>
      <c r="M12" s="20" t="str">
        <f>[75]결승기록지!$E$14</f>
        <v>은행고</v>
      </c>
      <c r="N12" s="21" t="str">
        <f>[75]결승기록지!$F$14</f>
        <v>4:24.02</v>
      </c>
      <c r="O12" s="19" t="str">
        <f>[75]결승기록지!$C$15</f>
        <v>최호연</v>
      </c>
      <c r="P12" s="20" t="str">
        <f>[75]결승기록지!$E$15</f>
        <v>대전체육고</v>
      </c>
      <c r="Q12" s="21" t="str">
        <f>[75]결승기록지!$F$15</f>
        <v>4:29.43</v>
      </c>
      <c r="R12" s="19" t="str">
        <f>[75]결승기록지!$C$16</f>
        <v>김하랑</v>
      </c>
      <c r="S12" s="20" t="str">
        <f>[75]결승기록지!$E$16</f>
        <v>단양고</v>
      </c>
      <c r="T12" s="21" t="str">
        <f>[75]결승기록지!$F$16</f>
        <v>4:29.84</v>
      </c>
      <c r="U12" s="19" t="str">
        <f>[75]결승기록지!$C$17</f>
        <v>이현준</v>
      </c>
      <c r="V12" s="20" t="str">
        <f>[75]결승기록지!$E$17</f>
        <v>강릉명륜고</v>
      </c>
      <c r="W12" s="21" t="str">
        <f>[75]결승기록지!$F$17</f>
        <v>4:33.27</v>
      </c>
      <c r="X12" s="19" t="str">
        <f>[75]결승기록지!$C$18</f>
        <v>임준영</v>
      </c>
      <c r="Y12" s="20" t="str">
        <f>[75]결승기록지!$E$18</f>
        <v>배문고</v>
      </c>
      <c r="Z12" s="21" t="str">
        <f>[75]결승기록지!$F$18</f>
        <v>4:34.30</v>
      </c>
    </row>
    <row r="13" spans="1:26" s="26" customFormat="1" ht="13.5" customHeight="1">
      <c r="A13" s="39">
        <v>2</v>
      </c>
      <c r="B13" s="14" t="s">
        <v>30</v>
      </c>
      <c r="C13" s="19" t="str">
        <f>[76]결승기록지!$C$11</f>
        <v>김영규</v>
      </c>
      <c r="D13" s="20" t="str">
        <f>[76]결승기록지!$E$11</f>
        <v>충남체육고</v>
      </c>
      <c r="E13" s="21" t="str">
        <f>[76]결승기록지!$F$11</f>
        <v>15:58.76</v>
      </c>
      <c r="F13" s="19" t="str">
        <f>[76]결승기록지!$C$12</f>
        <v>오수영</v>
      </c>
      <c r="G13" s="20" t="str">
        <f>[76]결승기록지!$E$12</f>
        <v>충남체육고</v>
      </c>
      <c r="H13" s="21" t="str">
        <f>[76]결승기록지!$F$12</f>
        <v>16:04.99</v>
      </c>
      <c r="I13" s="19" t="str">
        <f>[76]결승기록지!$C$13</f>
        <v>오준서</v>
      </c>
      <c r="J13" s="20" t="str">
        <f>[76]결승기록지!$E$13</f>
        <v>양정고</v>
      </c>
      <c r="K13" s="21" t="str">
        <f>[76]결승기록지!$F$13</f>
        <v>16:06.20</v>
      </c>
      <c r="L13" s="19" t="str">
        <f>[76]결승기록지!$C$14</f>
        <v>박우진</v>
      </c>
      <c r="M13" s="20" t="str">
        <f>[76]결승기록지!$E$14</f>
        <v>양정고</v>
      </c>
      <c r="N13" s="21" t="str">
        <f>[76]결승기록지!$F$14</f>
        <v>16:10.94</v>
      </c>
      <c r="O13" s="19" t="str">
        <f>[76]결승기록지!$C$15</f>
        <v>이석인</v>
      </c>
      <c r="P13" s="20" t="str">
        <f>[76]결승기록지!$E$15</f>
        <v>경기체육고</v>
      </c>
      <c r="Q13" s="21" t="str">
        <f>[76]결승기록지!$F$15</f>
        <v>16:23.65</v>
      </c>
      <c r="R13" s="19" t="str">
        <f>[76]결승기록지!$C$16</f>
        <v>김가람</v>
      </c>
      <c r="S13" s="20" t="str">
        <f>[76]결승기록지!$E$16</f>
        <v>강릉명륜고</v>
      </c>
      <c r="T13" s="21" t="str">
        <f>[76]결승기록지!$F$16</f>
        <v>16:55.83</v>
      </c>
      <c r="U13" s="19" t="str">
        <f>[76]결승기록지!$C$17</f>
        <v>김현우</v>
      </c>
      <c r="V13" s="20" t="str">
        <f>[76]결승기록지!$E$17</f>
        <v>전남체육고</v>
      </c>
      <c r="W13" s="21" t="str">
        <f>[76]결승기록지!$F$17</f>
        <v>17:30.24</v>
      </c>
      <c r="X13" s="19" t="str">
        <f>[76]결승기록지!$C$18</f>
        <v>이병훈</v>
      </c>
      <c r="Y13" s="20" t="str">
        <f>[76]결승기록지!$E$18</f>
        <v>대전체육고</v>
      </c>
      <c r="Z13" s="21" t="str">
        <f>[76]결승기록지!$F$18</f>
        <v>17:47.10</v>
      </c>
    </row>
    <row r="14" spans="1:26" s="26" customFormat="1" ht="13.5" customHeight="1">
      <c r="A14" s="39">
        <v>3</v>
      </c>
      <c r="B14" s="14" t="s">
        <v>35</v>
      </c>
      <c r="C14" s="19" t="str">
        <f>[77]결승기록지!$C$11</f>
        <v>김가람</v>
      </c>
      <c r="D14" s="20" t="str">
        <f>[77]결승기록지!$E$11</f>
        <v>강릉명륜고</v>
      </c>
      <c r="E14" s="21" t="str">
        <f>[77]결승기록지!$F$11</f>
        <v>10:54.13</v>
      </c>
      <c r="F14" s="19" t="str">
        <f>[77]결승기록지!$C$12</f>
        <v>조연우</v>
      </c>
      <c r="G14" s="20" t="str">
        <f>[77]결승기록지!$E$12</f>
        <v>충북체육고</v>
      </c>
      <c r="H14" s="21" t="str">
        <f>[77]결승기록지!$F$12</f>
        <v>11:06.43</v>
      </c>
      <c r="I14" s="19" t="str">
        <f>[77]결승기록지!$C$13</f>
        <v>임수종</v>
      </c>
      <c r="J14" s="20" t="str">
        <f>[77]결승기록지!$E$13</f>
        <v>영광공업고</v>
      </c>
      <c r="K14" s="21" t="str">
        <f>[77]결승기록지!$F$13</f>
        <v>12:08.69</v>
      </c>
      <c r="L14" s="19"/>
      <c r="M14" s="20"/>
      <c r="N14" s="21"/>
      <c r="O14" s="19"/>
      <c r="P14" s="20"/>
      <c r="Q14" s="21"/>
      <c r="R14" s="19"/>
      <c r="S14" s="20"/>
      <c r="T14" s="21"/>
      <c r="U14" s="19"/>
      <c r="V14" s="20"/>
      <c r="W14" s="21"/>
      <c r="X14" s="19"/>
      <c r="Y14" s="20"/>
      <c r="Z14" s="21"/>
    </row>
    <row r="15" spans="1:26" s="26" customFormat="1" ht="13.5" customHeight="1">
      <c r="A15" s="72">
        <v>1</v>
      </c>
      <c r="B15" s="13" t="s">
        <v>27</v>
      </c>
      <c r="C15" s="19" t="str">
        <f>[78]결승기록지!$C$11</f>
        <v>안현준</v>
      </c>
      <c r="D15" s="20" t="str">
        <f>[78]결승기록지!$E$11</f>
        <v>경북체육고</v>
      </c>
      <c r="E15" s="21" t="str">
        <f>[78]결승기록지!$F$11</f>
        <v>16.39 CR</v>
      </c>
      <c r="F15" s="19" t="str">
        <f>[78]결승기록지!$C$12</f>
        <v>김승찬</v>
      </c>
      <c r="G15" s="20" t="str">
        <f>[78]결승기록지!$E$12</f>
        <v>대전체육고</v>
      </c>
      <c r="H15" s="21" t="str">
        <f>[78]결승기록지!$F$12</f>
        <v>16.79 CR</v>
      </c>
      <c r="I15" s="19"/>
      <c r="J15" s="20"/>
      <c r="K15" s="21"/>
      <c r="L15" s="19"/>
      <c r="M15" s="20"/>
      <c r="N15" s="21"/>
      <c r="O15" s="19"/>
      <c r="P15" s="20"/>
      <c r="Q15" s="21"/>
      <c r="R15" s="19"/>
      <c r="S15" s="20"/>
      <c r="T15" s="21"/>
      <c r="U15" s="19"/>
      <c r="V15" s="20"/>
      <c r="W15" s="21"/>
      <c r="X15" s="19"/>
      <c r="Y15" s="20"/>
      <c r="Z15" s="21"/>
    </row>
    <row r="16" spans="1:26" s="26" customFormat="1" ht="13.5" customHeight="1">
      <c r="A16" s="72"/>
      <c r="B16" s="52" t="s">
        <v>14</v>
      </c>
      <c r="C16" s="22"/>
      <c r="D16" s="23" t="str">
        <f>[78]결승기록지!$G$8</f>
        <v>1.7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4"/>
    </row>
    <row r="17" spans="1:29" s="26" customFormat="1" ht="6" customHeight="1">
      <c r="A17" s="39"/>
      <c r="B17" s="53"/>
      <c r="C17" s="22"/>
      <c r="D17" s="46" t="s">
        <v>54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4"/>
    </row>
    <row r="18" spans="1:29" s="45" customFormat="1" ht="13.5" customHeight="1">
      <c r="A18" s="32">
        <v>4</v>
      </c>
      <c r="B18" s="14" t="s">
        <v>36</v>
      </c>
      <c r="C18" s="15" t="str">
        <f>[79]결승기록지!$C$11</f>
        <v>유기현</v>
      </c>
      <c r="D18" s="16" t="str">
        <f>[79]결승기록지!$E$11</f>
        <v>용인고</v>
      </c>
      <c r="E18" s="17" t="str">
        <f>[79]결승기록지!$F$11</f>
        <v>56.62</v>
      </c>
      <c r="F18" s="15" t="str">
        <f>[79]결승기록지!$C$12</f>
        <v>박종언</v>
      </c>
      <c r="G18" s="16" t="str">
        <f>[79]결승기록지!$E$12</f>
        <v>경북체육고</v>
      </c>
      <c r="H18" s="17" t="str">
        <f>[79]결승기록지!$F$12</f>
        <v>57.77</v>
      </c>
      <c r="I18" s="15" t="str">
        <f>[79]결승기록지!$C$13</f>
        <v>용현건</v>
      </c>
      <c r="J18" s="16" t="str">
        <f>[79]결승기록지!$E$13</f>
        <v>동인천고</v>
      </c>
      <c r="K18" s="17" t="str">
        <f>[79]결승기록지!$F$13</f>
        <v>58.69</v>
      </c>
      <c r="L18" s="15" t="str">
        <f>[79]결승기록지!$C$14</f>
        <v>김경도</v>
      </c>
      <c r="M18" s="16" t="str">
        <f>[79]결승기록지!$E$14</f>
        <v>전남체육고</v>
      </c>
      <c r="N18" s="17" t="str">
        <f>[79]결승기록지!$F$14</f>
        <v>58.97</v>
      </c>
      <c r="O18" s="15" t="str">
        <f>[79]결승기록지!$C$15</f>
        <v>박성호</v>
      </c>
      <c r="P18" s="16" t="str">
        <f>[79]결승기록지!$E$15</f>
        <v>문산제일고</v>
      </c>
      <c r="Q18" s="17" t="str">
        <f>[79]결승기록지!$F$15</f>
        <v>1:06.27</v>
      </c>
      <c r="R18" s="15" t="str">
        <f>[79]결승기록지!$C$16</f>
        <v>이동현</v>
      </c>
      <c r="S18" s="16" t="str">
        <f>[79]결승기록지!$E$16</f>
        <v>대전체육고</v>
      </c>
      <c r="T18" s="17" t="str">
        <f>[79]결승기록지!$F$16</f>
        <v>1:06.57</v>
      </c>
      <c r="U18" s="15"/>
      <c r="V18" s="16"/>
      <c r="W18" s="17"/>
      <c r="X18" s="15"/>
      <c r="Y18" s="16"/>
      <c r="Z18" s="17"/>
    </row>
    <row r="19" spans="1:29" s="26" customFormat="1" ht="13.5" customHeight="1">
      <c r="A19" s="44">
        <v>4</v>
      </c>
      <c r="B19" s="38" t="s">
        <v>23</v>
      </c>
      <c r="C19" s="27" t="str">
        <f>[80]높이!$C$11</f>
        <v>김현식</v>
      </c>
      <c r="D19" s="28" t="str">
        <f>[80]높이!$E$11</f>
        <v>충북체육고</v>
      </c>
      <c r="E19" s="29" t="str">
        <f>[80]높이!$F$11</f>
        <v>1.93 CR</v>
      </c>
      <c r="F19" s="27" t="str">
        <f>[80]높이!$C$12</f>
        <v>이현민</v>
      </c>
      <c r="G19" s="28" t="str">
        <f>[80]높이!$E$12</f>
        <v>범어고</v>
      </c>
      <c r="H19" s="29" t="s">
        <v>86</v>
      </c>
      <c r="I19" s="27" t="str">
        <f>[80]높이!$C$13</f>
        <v>김동건</v>
      </c>
      <c r="J19" s="28" t="str">
        <f>[80]높이!$E$13</f>
        <v>은행고</v>
      </c>
      <c r="K19" s="29" t="str">
        <f>[80]높이!$F$13</f>
        <v>1.80</v>
      </c>
      <c r="L19" s="27" t="str">
        <f>[80]높이!$C$14</f>
        <v>어재혁</v>
      </c>
      <c r="M19" s="28" t="str">
        <f>[80]높이!$E$14</f>
        <v>설악고</v>
      </c>
      <c r="N19" s="29" t="str">
        <f>[80]높이!$F$14</f>
        <v>1.75</v>
      </c>
      <c r="O19" s="27"/>
      <c r="P19" s="28"/>
      <c r="Q19" s="29"/>
      <c r="R19" s="27"/>
      <c r="S19" s="28"/>
      <c r="T19" s="29"/>
      <c r="U19" s="27"/>
      <c r="V19" s="28"/>
      <c r="W19" s="29"/>
      <c r="X19" s="27"/>
      <c r="Y19" s="28"/>
      <c r="Z19" s="29"/>
      <c r="AA19" s="18"/>
      <c r="AB19" s="18"/>
      <c r="AC19" s="18"/>
    </row>
    <row r="20" spans="1:29" s="26" customFormat="1" ht="13.5" customHeight="1">
      <c r="A20" s="72">
        <v>1</v>
      </c>
      <c r="B20" s="13" t="s">
        <v>17</v>
      </c>
      <c r="C20" s="19" t="str">
        <f>[80]멀리!$C$11</f>
        <v>성지윤</v>
      </c>
      <c r="D20" s="20" t="str">
        <f>[80]멀리!$E$11</f>
        <v>전남체육고</v>
      </c>
      <c r="E20" s="21" t="str">
        <f>[80]멀리!$F$11</f>
        <v>6.59 CR</v>
      </c>
      <c r="F20" s="19" t="str">
        <f>[80]멀리!$C$12</f>
        <v>백재현</v>
      </c>
      <c r="G20" s="20" t="str">
        <f>[80]멀리!$E$12</f>
        <v>충남고</v>
      </c>
      <c r="H20" s="40" t="str">
        <f>[80]멀리!$F$12</f>
        <v>6.51</v>
      </c>
      <c r="I20" s="19" t="str">
        <f>[80]멀리!$C$13</f>
        <v>김준서</v>
      </c>
      <c r="J20" s="20" t="str">
        <f>[80]멀리!$E$13</f>
        <v>전남체육고</v>
      </c>
      <c r="K20" s="40" t="str">
        <f>[80]멀리!$F$13</f>
        <v>6.46</v>
      </c>
      <c r="L20" s="19" t="str">
        <f>[80]멀리!$C$14</f>
        <v>장창민</v>
      </c>
      <c r="M20" s="20" t="str">
        <f>[80]멀리!$E$14</f>
        <v>충남체육고</v>
      </c>
      <c r="N20" s="21" t="str">
        <f>[80]멀리!$F$14</f>
        <v>6.25</v>
      </c>
      <c r="O20" s="19" t="str">
        <f>[80]멀리!$C$15</f>
        <v>김승찬</v>
      </c>
      <c r="P20" s="20" t="str">
        <f>[80]멀리!$E$15</f>
        <v>대전체육고</v>
      </c>
      <c r="Q20" s="40" t="str">
        <f>[80]멀리!$F$15</f>
        <v>6.11</v>
      </c>
      <c r="R20" s="19" t="str">
        <f>[80]멀리!$C$16</f>
        <v>김선구</v>
      </c>
      <c r="S20" s="20" t="str">
        <f>[80]멀리!$E$16</f>
        <v>대전체육고</v>
      </c>
      <c r="T20" s="21" t="str">
        <f>[80]멀리!$F$16</f>
        <v>6.01</v>
      </c>
      <c r="U20" s="19" t="str">
        <f>[80]멀리!$C$17</f>
        <v>주규식</v>
      </c>
      <c r="V20" s="20" t="str">
        <f>[80]멀리!$E$17</f>
        <v>전남체육고</v>
      </c>
      <c r="W20" s="21" t="str">
        <f>[80]멀리!$F$17</f>
        <v>5.91</v>
      </c>
      <c r="X20" s="19" t="str">
        <f>[80]멀리!$C$18</f>
        <v>김지민</v>
      </c>
      <c r="Y20" s="20" t="str">
        <f>[80]멀리!$E$18</f>
        <v>경기모바일과학고</v>
      </c>
      <c r="Z20" s="21" t="str">
        <f>[80]멀리!$F$18</f>
        <v>5.81</v>
      </c>
    </row>
    <row r="21" spans="1:29" s="26" customFormat="1" ht="13.5" customHeight="1">
      <c r="A21" s="72"/>
      <c r="B21" s="12" t="s">
        <v>14</v>
      </c>
      <c r="C21" s="31"/>
      <c r="D21" s="23" t="str">
        <f>[80]멀리!$G$11</f>
        <v>-0.4</v>
      </c>
      <c r="E21" s="24"/>
      <c r="F21" s="22"/>
      <c r="G21" s="23" t="str">
        <f>[80]멀리!$G$12</f>
        <v>-0.1</v>
      </c>
      <c r="H21" s="41"/>
      <c r="I21" s="22"/>
      <c r="J21" s="23" t="str">
        <f>[80]멀리!$G$13</f>
        <v>0.3</v>
      </c>
      <c r="K21" s="24"/>
      <c r="L21" s="31"/>
      <c r="M21" s="23" t="str">
        <f>[80]멀리!$G$14</f>
        <v>-0.6</v>
      </c>
      <c r="N21" s="24"/>
      <c r="O21" s="22"/>
      <c r="P21" s="23" t="str">
        <f>[80]멀리!$G$15</f>
        <v>0.1</v>
      </c>
      <c r="Q21" s="24"/>
      <c r="R21" s="22"/>
      <c r="S21" s="23" t="str">
        <f>[80]멀리!$G$16</f>
        <v>1.5</v>
      </c>
      <c r="T21" s="41"/>
      <c r="U21" s="42"/>
      <c r="V21" s="23" t="str">
        <f>[80]멀리!$G$17</f>
        <v>-0.2</v>
      </c>
      <c r="W21" s="41"/>
      <c r="X21" s="22"/>
      <c r="Y21" s="23" t="str">
        <f>[80]멀리!$G$18</f>
        <v>1.3</v>
      </c>
      <c r="Z21" s="24"/>
    </row>
    <row r="22" spans="1:29" s="26" customFormat="1" ht="13.5" customHeight="1">
      <c r="A22" s="72">
        <v>3</v>
      </c>
      <c r="B22" s="13" t="s">
        <v>16</v>
      </c>
      <c r="C22" s="19" t="str">
        <f>[80]세단!$C$11</f>
        <v>김준서</v>
      </c>
      <c r="D22" s="20" t="str">
        <f>[80]세단!$E$11</f>
        <v>전남체육고</v>
      </c>
      <c r="E22" s="21" t="str">
        <f>[80]세단!$F$11</f>
        <v>13.92</v>
      </c>
      <c r="F22" s="19" t="str">
        <f>[80]세단!$C$12</f>
        <v>남기준</v>
      </c>
      <c r="G22" s="20" t="str">
        <f>[80]세단!$E$12</f>
        <v>경기체육고</v>
      </c>
      <c r="H22" s="21" t="str">
        <f>[80]세단!$F$12</f>
        <v>13.38</v>
      </c>
      <c r="I22" s="19" t="str">
        <f>[80]세단!$C$13</f>
        <v>김지민</v>
      </c>
      <c r="J22" s="20" t="str">
        <f>[80]세단!$E$13</f>
        <v>경기모바일과학고</v>
      </c>
      <c r="K22" s="21" t="str">
        <f>[80]세단!$F$13</f>
        <v>13.37</v>
      </c>
      <c r="L22" s="19" t="str">
        <f>[80]세단!$C$14</f>
        <v>김준형</v>
      </c>
      <c r="M22" s="20" t="str">
        <f>[80]세단!$E$14</f>
        <v>대전체육고</v>
      </c>
      <c r="N22" s="21" t="str">
        <f>[80]세단!$F$14</f>
        <v>12.95</v>
      </c>
      <c r="O22" s="19" t="str">
        <f>[80]세단!$C$15</f>
        <v>장창민</v>
      </c>
      <c r="P22" s="20" t="str">
        <f>[80]세단!$E$15</f>
        <v>충남체육고</v>
      </c>
      <c r="Q22" s="21" t="str">
        <f>[80]세단!$F$15</f>
        <v>12.90</v>
      </c>
      <c r="R22" s="19" t="str">
        <f>[80]세단!$C$16</f>
        <v>주규식</v>
      </c>
      <c r="S22" s="20" t="str">
        <f>[80]세단!$E$16</f>
        <v>전남체육고</v>
      </c>
      <c r="T22" s="21" t="str">
        <f>[80]세단!$F$16</f>
        <v>12.82</v>
      </c>
      <c r="U22" s="19"/>
      <c r="V22" s="20"/>
      <c r="W22" s="21"/>
      <c r="X22" s="19"/>
      <c r="Y22" s="20"/>
      <c r="Z22" s="21"/>
    </row>
    <row r="23" spans="1:29" s="26" customFormat="1" ht="13.5" customHeight="1">
      <c r="A23" s="72"/>
      <c r="B23" s="12" t="s">
        <v>14</v>
      </c>
      <c r="C23" s="31"/>
      <c r="D23" s="23" t="str">
        <f>[80]세단!$G$11</f>
        <v>-1.1</v>
      </c>
      <c r="E23" s="24"/>
      <c r="F23" s="31"/>
      <c r="G23" s="23" t="str">
        <f>[80]세단!$G$12</f>
        <v>-0.6</v>
      </c>
      <c r="H23" s="24"/>
      <c r="I23" s="31"/>
      <c r="J23" s="23" t="str">
        <f>[80]세단!$G$13</f>
        <v>-0.4</v>
      </c>
      <c r="K23" s="24"/>
      <c r="L23" s="31"/>
      <c r="M23" s="23" t="str">
        <f>[80]세단!$G$14</f>
        <v>0.5</v>
      </c>
      <c r="N23" s="24"/>
      <c r="O23" s="31"/>
      <c r="P23" s="23" t="str">
        <f>[80]세단!$G$15</f>
        <v>-0.2</v>
      </c>
      <c r="Q23" s="24"/>
      <c r="R23" s="31"/>
      <c r="S23" s="23" t="str">
        <f>[80]세단!$G$16</f>
        <v>-0.6</v>
      </c>
      <c r="T23" s="24"/>
      <c r="U23" s="31"/>
      <c r="V23" s="23"/>
      <c r="W23" s="24"/>
      <c r="X23" s="22"/>
      <c r="Y23" s="23"/>
      <c r="Z23" s="24"/>
    </row>
    <row r="24" spans="1:29" s="26" customFormat="1" ht="13.5" customHeight="1">
      <c r="A24" s="39">
        <v>2</v>
      </c>
      <c r="B24" s="14" t="s">
        <v>29</v>
      </c>
      <c r="C24" s="15" t="str">
        <f>[80]원반!$C$11</f>
        <v>임형준</v>
      </c>
      <c r="D24" s="16" t="str">
        <f>[80]원반!$E$11</f>
        <v>문창고</v>
      </c>
      <c r="E24" s="17" t="str">
        <f>[80]원반!$F$11</f>
        <v>36.02 CR</v>
      </c>
      <c r="F24" s="15" t="str">
        <f>[80]원반!$C$12</f>
        <v>고건</v>
      </c>
      <c r="G24" s="16" t="str">
        <f>[80]원반!$E$12</f>
        <v>심원고</v>
      </c>
      <c r="H24" s="17" t="str">
        <f>[80]원반!$F$12</f>
        <v>23.77</v>
      </c>
      <c r="I24" s="15" t="str">
        <f>[80]원반!$C$13</f>
        <v>박민혁</v>
      </c>
      <c r="J24" s="16" t="str">
        <f>[80]원반!$E$13</f>
        <v>문창고</v>
      </c>
      <c r="K24" s="17" t="str">
        <f>[80]원반!$F$13</f>
        <v>22.91</v>
      </c>
      <c r="L24" s="15"/>
      <c r="M24" s="16"/>
      <c r="N24" s="17"/>
      <c r="O24" s="15"/>
      <c r="P24" s="16"/>
      <c r="Q24" s="17"/>
      <c r="R24" s="15"/>
      <c r="S24" s="16"/>
      <c r="T24" s="36"/>
      <c r="U24" s="15"/>
      <c r="V24" s="16"/>
      <c r="W24" s="36"/>
      <c r="X24" s="15"/>
      <c r="Y24" s="16"/>
      <c r="Z24" s="36"/>
    </row>
    <row r="25" spans="1:29" s="26" customFormat="1" ht="13.5" customHeight="1">
      <c r="A25" s="39">
        <v>1</v>
      </c>
      <c r="B25" s="54" t="s">
        <v>31</v>
      </c>
      <c r="C25" s="15" t="str">
        <f>[80]해머!$C$11</f>
        <v>최보성</v>
      </c>
      <c r="D25" s="16" t="str">
        <f>[80]해머!$E$11</f>
        <v>대전체육고</v>
      </c>
      <c r="E25" s="17" t="str">
        <f>[80]해머!$F$11</f>
        <v>43.89</v>
      </c>
      <c r="F25" s="15" t="str">
        <f>[80]해머!$C$12</f>
        <v>임형준</v>
      </c>
      <c r="G25" s="16" t="str">
        <f>[80]해머!$E$12</f>
        <v>문창고</v>
      </c>
      <c r="H25" s="17" t="str">
        <f>[80]해머!$F$12</f>
        <v>32.25</v>
      </c>
      <c r="I25" s="15"/>
      <c r="J25" s="16"/>
      <c r="K25" s="17"/>
      <c r="L25" s="15"/>
      <c r="M25" s="16"/>
      <c r="N25" s="17"/>
      <c r="O25" s="15"/>
      <c r="P25" s="16"/>
      <c r="Q25" s="17"/>
      <c r="R25" s="15"/>
      <c r="S25" s="16"/>
      <c r="T25" s="36"/>
      <c r="U25" s="15"/>
      <c r="V25" s="16"/>
      <c r="W25" s="36"/>
      <c r="X25" s="15"/>
      <c r="Y25" s="16"/>
      <c r="Z25" s="36"/>
    </row>
    <row r="26" spans="1:29" s="26" customFormat="1" ht="6" customHeight="1">
      <c r="A26" s="39"/>
      <c r="B26" s="53"/>
      <c r="C26" s="22"/>
      <c r="D26" s="46" t="s">
        <v>54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4"/>
    </row>
    <row r="27" spans="1:29" s="26" customFormat="1" ht="13.5" customHeight="1">
      <c r="A27" s="39">
        <v>3</v>
      </c>
      <c r="B27" s="14" t="s">
        <v>26</v>
      </c>
      <c r="C27" s="15" t="str">
        <f>[80]투창!$C$11</f>
        <v>고건</v>
      </c>
      <c r="D27" s="16" t="str">
        <f>[80]투창!$E$11</f>
        <v>심원고</v>
      </c>
      <c r="E27" s="17" t="str">
        <f>[80]투창!$F$11</f>
        <v>51.12</v>
      </c>
      <c r="F27" s="15" t="str">
        <f>[80]투창!$C$12</f>
        <v>고창근</v>
      </c>
      <c r="G27" s="16" t="str">
        <f>[80]투창!$E$12</f>
        <v>경북체육고</v>
      </c>
      <c r="H27" s="17" t="str">
        <f>[80]투창!$F$12</f>
        <v>49.62</v>
      </c>
      <c r="I27" s="15" t="str">
        <f>[80]투창!$C$13</f>
        <v>정재훈</v>
      </c>
      <c r="J27" s="16" t="str">
        <f>[80]투창!$E$13</f>
        <v>경북체육고</v>
      </c>
      <c r="K27" s="17" t="str">
        <f>[80]투창!$F$13</f>
        <v>47.45</v>
      </c>
      <c r="L27" s="15"/>
      <c r="M27" s="16"/>
      <c r="N27" s="17"/>
      <c r="O27" s="15"/>
      <c r="P27" s="16"/>
      <c r="Q27" s="17"/>
      <c r="R27" s="15"/>
      <c r="S27" s="16"/>
      <c r="T27" s="36"/>
      <c r="U27" s="15"/>
      <c r="V27" s="16"/>
      <c r="W27" s="36"/>
      <c r="X27" s="15"/>
      <c r="Y27" s="16"/>
      <c r="Z27" s="36"/>
    </row>
    <row r="28" spans="1:29" s="26" customFormat="1" ht="7.5" customHeight="1">
      <c r="A28" s="3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9" s="9" customFormat="1">
      <c r="A29" s="43"/>
      <c r="B29" s="75" t="s">
        <v>37</v>
      </c>
      <c r="C29" s="75"/>
      <c r="D29" s="10"/>
      <c r="E29" s="10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10"/>
      <c r="U29" s="10"/>
      <c r="V29" s="10"/>
      <c r="W29" s="10"/>
      <c r="X29" s="10"/>
      <c r="Y29" s="10"/>
      <c r="Z29" s="10"/>
    </row>
    <row r="30" spans="1:29" ht="6.75" customHeight="1">
      <c r="A30" s="4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9">
      <c r="B31" s="7" t="s">
        <v>8</v>
      </c>
      <c r="C31" s="2"/>
      <c r="D31" s="3" t="s">
        <v>0</v>
      </c>
      <c r="E31" s="4"/>
      <c r="F31" s="2"/>
      <c r="G31" s="3" t="s">
        <v>11</v>
      </c>
      <c r="H31" s="4"/>
      <c r="I31" s="2"/>
      <c r="J31" s="3" t="s">
        <v>1</v>
      </c>
      <c r="K31" s="4"/>
      <c r="L31" s="2"/>
      <c r="M31" s="3" t="s">
        <v>2</v>
      </c>
      <c r="N31" s="4"/>
      <c r="O31" s="2"/>
      <c r="P31" s="3" t="s">
        <v>3</v>
      </c>
      <c r="Q31" s="4"/>
      <c r="R31" s="2"/>
      <c r="S31" s="3" t="s">
        <v>4</v>
      </c>
      <c r="T31" s="4"/>
      <c r="U31" s="2"/>
      <c r="V31" s="3" t="s">
        <v>5</v>
      </c>
      <c r="W31" s="4"/>
      <c r="X31" s="2"/>
      <c r="Y31" s="3" t="s">
        <v>9</v>
      </c>
      <c r="Z31" s="4"/>
    </row>
    <row r="32" spans="1:29" ht="14.5" thickBot="1">
      <c r="A32" s="35"/>
      <c r="B32" s="6" t="s">
        <v>12</v>
      </c>
      <c r="C32" s="5" t="s">
        <v>6</v>
      </c>
      <c r="D32" s="5" t="s">
        <v>10</v>
      </c>
      <c r="E32" s="5" t="s">
        <v>7</v>
      </c>
      <c r="F32" s="5" t="s">
        <v>6</v>
      </c>
      <c r="G32" s="5" t="s">
        <v>10</v>
      </c>
      <c r="H32" s="5" t="s">
        <v>7</v>
      </c>
      <c r="I32" s="5" t="s">
        <v>6</v>
      </c>
      <c r="J32" s="5" t="s">
        <v>10</v>
      </c>
      <c r="K32" s="5" t="s">
        <v>7</v>
      </c>
      <c r="L32" s="5" t="s">
        <v>6</v>
      </c>
      <c r="M32" s="5" t="s">
        <v>10</v>
      </c>
      <c r="N32" s="5" t="s">
        <v>7</v>
      </c>
      <c r="O32" s="5" t="s">
        <v>6</v>
      </c>
      <c r="P32" s="5" t="s">
        <v>10</v>
      </c>
      <c r="Q32" s="5" t="s">
        <v>7</v>
      </c>
      <c r="R32" s="5" t="s">
        <v>6</v>
      </c>
      <c r="S32" s="5" t="s">
        <v>10</v>
      </c>
      <c r="T32" s="5" t="s">
        <v>7</v>
      </c>
      <c r="U32" s="5" t="s">
        <v>6</v>
      </c>
      <c r="V32" s="5" t="s">
        <v>10</v>
      </c>
      <c r="W32" s="5" t="s">
        <v>7</v>
      </c>
      <c r="X32" s="5" t="s">
        <v>6</v>
      </c>
      <c r="Y32" s="5" t="s">
        <v>10</v>
      </c>
      <c r="Z32" s="5" t="s">
        <v>7</v>
      </c>
    </row>
    <row r="33" spans="1:26" s="26" customFormat="1" ht="13.5" customHeight="1" thickTop="1">
      <c r="A33" s="72">
        <v>2</v>
      </c>
      <c r="B33" s="13" t="s">
        <v>13</v>
      </c>
      <c r="C33" s="19" t="str">
        <f>[81]결승기록지!$C$11</f>
        <v>이은빈</v>
      </c>
      <c r="D33" s="20" t="str">
        <f>[81]결승기록지!$E$11</f>
        <v>전남체육고</v>
      </c>
      <c r="E33" s="21" t="str">
        <f>[81]결승기록지!$F$11</f>
        <v>11.94</v>
      </c>
      <c r="F33" s="19" t="str">
        <f>[81]결승기록지!$C$12</f>
        <v>김예진</v>
      </c>
      <c r="G33" s="20" t="str">
        <f>[81]결승기록지!$E$12</f>
        <v>소래고</v>
      </c>
      <c r="H33" s="21" t="str">
        <f>[81]결승기록지!$F$12</f>
        <v>12.91</v>
      </c>
      <c r="I33" s="19" t="str">
        <f>[81]결승기록지!$C$13</f>
        <v>진수인</v>
      </c>
      <c r="J33" s="20" t="str">
        <f>[81]결승기록지!$E$13</f>
        <v>남한고</v>
      </c>
      <c r="K33" s="21" t="str">
        <f>[81]결승기록지!$F$13</f>
        <v>12.95</v>
      </c>
      <c r="L33" s="19" t="str">
        <f>[81]결승기록지!$C$14</f>
        <v>안나겸</v>
      </c>
      <c r="M33" s="20" t="str">
        <f>[81]결승기록지!$E$14</f>
        <v>포항이동고</v>
      </c>
      <c r="N33" s="21" t="str">
        <f>[81]결승기록지!$F$14</f>
        <v>13.06</v>
      </c>
      <c r="O33" s="19" t="str">
        <f>[81]결승기록지!$C$15</f>
        <v>정신비</v>
      </c>
      <c r="P33" s="20" t="str">
        <f>[81]결승기록지!$E$15</f>
        <v>문산수억고</v>
      </c>
      <c r="Q33" s="21" t="str">
        <f>[81]결승기록지!$F$15</f>
        <v>13.65</v>
      </c>
      <c r="R33" s="19" t="str">
        <f>[81]결승기록지!$C$16</f>
        <v>원새롬</v>
      </c>
      <c r="S33" s="20" t="str">
        <f>[81]결승기록지!$E$16</f>
        <v>문산수억고</v>
      </c>
      <c r="T33" s="21" t="str">
        <f>[81]결승기록지!$F$16</f>
        <v>13.99</v>
      </c>
      <c r="U33" s="19"/>
      <c r="V33" s="20"/>
      <c r="W33" s="21"/>
      <c r="X33" s="19"/>
      <c r="Y33" s="20"/>
      <c r="Z33" s="21"/>
    </row>
    <row r="34" spans="1:26" s="26" customFormat="1" ht="13.5" customHeight="1">
      <c r="A34" s="72"/>
      <c r="B34" s="12" t="s">
        <v>14</v>
      </c>
      <c r="C34" s="22"/>
      <c r="D34" s="23" t="str">
        <f>[81]결승기록지!$G$8</f>
        <v>2.7</v>
      </c>
      <c r="E34" s="57" t="s">
        <v>55</v>
      </c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4"/>
    </row>
    <row r="35" spans="1:26" s="26" customFormat="1" ht="13.5" customHeight="1">
      <c r="A35" s="72">
        <v>3</v>
      </c>
      <c r="B35" s="13" t="s">
        <v>18</v>
      </c>
      <c r="C35" s="19" t="str">
        <f>[82]결승기록지!$C$11</f>
        <v>이은빈</v>
      </c>
      <c r="D35" s="20" t="str">
        <f>[82]결승기록지!$E$11</f>
        <v>전남체육고</v>
      </c>
      <c r="E35" s="21" t="str">
        <f>[82]결승기록지!$F$11</f>
        <v>25.19 CR</v>
      </c>
      <c r="F35" s="19" t="str">
        <f>[82]결승기록지!$C$12</f>
        <v>최지선</v>
      </c>
      <c r="G35" s="20" t="str">
        <f>[82]결승기록지!$E$12</f>
        <v>전남체육고</v>
      </c>
      <c r="H35" s="21" t="str">
        <f>[82]결승기록지!$F$12</f>
        <v>26.52</v>
      </c>
      <c r="I35" s="19" t="str">
        <f>[82]결승기록지!$C$13</f>
        <v>정신비</v>
      </c>
      <c r="J35" s="20" t="str">
        <f>[82]결승기록지!$E$13</f>
        <v>문산수억고</v>
      </c>
      <c r="K35" s="21" t="str">
        <f>[82]결승기록지!$F$13</f>
        <v>28.53</v>
      </c>
      <c r="L35" s="19" t="str">
        <f>[82]결승기록지!$C$14</f>
        <v>원새롬</v>
      </c>
      <c r="M35" s="20" t="str">
        <f>[82]결승기록지!$E$14</f>
        <v>문산수억고</v>
      </c>
      <c r="N35" s="21" t="str">
        <f>[82]결승기록지!$F$14</f>
        <v>29.69</v>
      </c>
      <c r="O35" s="19"/>
      <c r="P35" s="20"/>
      <c r="Q35" s="21"/>
      <c r="R35" s="19"/>
      <c r="S35" s="20"/>
      <c r="T35" s="21"/>
      <c r="U35" s="19"/>
      <c r="V35" s="20"/>
      <c r="W35" s="21"/>
      <c r="X35" s="19"/>
      <c r="Y35" s="20"/>
      <c r="Z35" s="21"/>
    </row>
    <row r="36" spans="1:26" s="26" customFormat="1" ht="13.5" customHeight="1">
      <c r="A36" s="72"/>
      <c r="B36" s="12" t="s">
        <v>14</v>
      </c>
      <c r="C36" s="22"/>
      <c r="D36" s="23" t="str">
        <f>[82]결승기록지!$G$8</f>
        <v>0.2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4"/>
    </row>
    <row r="37" spans="1:26" s="26" customFormat="1" ht="13.5" customHeight="1">
      <c r="A37" s="39">
        <v>1</v>
      </c>
      <c r="B37" s="14" t="s">
        <v>25</v>
      </c>
      <c r="C37" s="19" t="str">
        <f>[83]결승기록지!$C$11</f>
        <v>최지선</v>
      </c>
      <c r="D37" s="20" t="str">
        <f>[83]결승기록지!$E$11</f>
        <v>전남체육고</v>
      </c>
      <c r="E37" s="21" t="str">
        <f>[83]결승기록지!$F$11</f>
        <v>59.25 CR</v>
      </c>
      <c r="F37" s="19" t="str">
        <f>[83]결승기록지!$C$12</f>
        <v>이희수</v>
      </c>
      <c r="G37" s="20" t="str">
        <f>[83]결승기록지!$E$12</f>
        <v>용인고</v>
      </c>
      <c r="H37" s="21" t="str">
        <f>[83]결승기록지!$F$12</f>
        <v>1:00.02 CR</v>
      </c>
      <c r="I37" s="19" t="str">
        <f>[83]결승기록지!$C$13</f>
        <v>윤주희</v>
      </c>
      <c r="J37" s="20" t="str">
        <f>[83]결승기록지!$E$13</f>
        <v>문산수억고</v>
      </c>
      <c r="K37" s="21" t="str">
        <f>[83]결승기록지!$F$13</f>
        <v>1:02.20 CR</v>
      </c>
      <c r="L37" s="19" t="str">
        <f>[83]결승기록지!$C$14</f>
        <v>박서현</v>
      </c>
      <c r="M37" s="20" t="str">
        <f>[83]결승기록지!$E$14</f>
        <v>소래고</v>
      </c>
      <c r="N37" s="21" t="str">
        <f>[83]결승기록지!$F$14</f>
        <v>1:03.57</v>
      </c>
      <c r="O37" s="19" t="str">
        <f>[83]결승기록지!$C$15</f>
        <v>노규림</v>
      </c>
      <c r="P37" s="20" t="str">
        <f>[83]결승기록지!$E$15</f>
        <v>경북체육고</v>
      </c>
      <c r="Q37" s="21" t="str">
        <f>[83]결승기록지!$F$15</f>
        <v>1:04.04</v>
      </c>
      <c r="R37" s="19" t="str">
        <f>[83]결승기록지!$C$16</f>
        <v>진수인</v>
      </c>
      <c r="S37" s="20" t="str">
        <f>[83]결승기록지!$E$16</f>
        <v>남한고</v>
      </c>
      <c r="T37" s="21" t="str">
        <f>[83]결승기록지!$F$16</f>
        <v>1:04.69</v>
      </c>
      <c r="U37" s="19"/>
      <c r="V37" s="20"/>
      <c r="W37" s="21"/>
      <c r="X37" s="19"/>
      <c r="Y37" s="20"/>
      <c r="Z37" s="21"/>
    </row>
    <row r="38" spans="1:26" s="26" customFormat="1" ht="13.5" customHeight="1">
      <c r="A38" s="39">
        <v>4</v>
      </c>
      <c r="B38" s="14" t="s">
        <v>19</v>
      </c>
      <c r="C38" s="19" t="str">
        <f>[84]결승기록지!$C$11</f>
        <v>이희수</v>
      </c>
      <c r="D38" s="20" t="str">
        <f>[84]결승기록지!$E$11</f>
        <v>용인고</v>
      </c>
      <c r="E38" s="21" t="str">
        <f>[84]결승기록지!$F$11</f>
        <v>2:27.34</v>
      </c>
      <c r="F38" s="19" t="str">
        <f>[84]결승기록지!$C$12</f>
        <v>김다은</v>
      </c>
      <c r="G38" s="20" t="str">
        <f>[84]결승기록지!$E$12</f>
        <v>전남체육고</v>
      </c>
      <c r="H38" s="21" t="str">
        <f>[84]결승기록지!$F$12</f>
        <v>2:28.36</v>
      </c>
      <c r="I38" s="19" t="str">
        <f>[84]결승기록지!$C$13</f>
        <v>김윤슬</v>
      </c>
      <c r="J38" s="20" t="str">
        <f>[84]결승기록지!$E$13</f>
        <v>충북체육고</v>
      </c>
      <c r="K38" s="21" t="str">
        <f>[84]결승기록지!$F$13</f>
        <v>2:33.18</v>
      </c>
      <c r="L38" s="19" t="str">
        <f>[84]결승기록지!$C$14</f>
        <v>김경원</v>
      </c>
      <c r="M38" s="20" t="str">
        <f>[84]결승기록지!$E$14</f>
        <v>광양하이텍고</v>
      </c>
      <c r="N38" s="21" t="str">
        <f>[84]결승기록지!$F$14</f>
        <v>2:46.64</v>
      </c>
      <c r="O38" s="19"/>
      <c r="P38" s="20"/>
      <c r="Q38" s="21"/>
      <c r="R38" s="19"/>
      <c r="S38" s="20"/>
      <c r="T38" s="21"/>
      <c r="U38" s="19"/>
      <c r="V38" s="20"/>
      <c r="W38" s="21"/>
      <c r="X38" s="19"/>
      <c r="Y38" s="20"/>
      <c r="Z38" s="21"/>
    </row>
    <row r="39" spans="1:26" s="26" customFormat="1" ht="13.5" customHeight="1">
      <c r="A39" s="39">
        <v>3</v>
      </c>
      <c r="B39" s="14" t="s">
        <v>20</v>
      </c>
      <c r="C39" s="19" t="str">
        <f>[85]결승기록지!$C$11</f>
        <v>김다은</v>
      </c>
      <c r="D39" s="20" t="str">
        <f>[85]결승기록지!$E$11</f>
        <v>전남체육고</v>
      </c>
      <c r="E39" s="21" t="str">
        <f>[85]결승기록지!$F$11</f>
        <v>5:08.37</v>
      </c>
      <c r="F39" s="19" t="str">
        <f>[85]결승기록지!$C$12</f>
        <v>김윤슬</v>
      </c>
      <c r="G39" s="20" t="str">
        <f>[85]결승기록지!$E$12</f>
        <v>충북체육고</v>
      </c>
      <c r="H39" s="21" t="str">
        <f>[85]결승기록지!$F$12</f>
        <v>5:28.37</v>
      </c>
      <c r="I39" s="19" t="str">
        <f>[85]결승기록지!$C$13</f>
        <v>김경원</v>
      </c>
      <c r="J39" s="20" t="str">
        <f>[85]결승기록지!$E$13</f>
        <v>광양하이텍고</v>
      </c>
      <c r="K39" s="21" t="str">
        <f>[85]결승기록지!$F$13</f>
        <v>5:41.74</v>
      </c>
      <c r="L39" s="19"/>
      <c r="M39" s="20"/>
      <c r="N39" s="21"/>
      <c r="O39" s="19"/>
      <c r="P39" s="20"/>
      <c r="Q39" s="21"/>
      <c r="R39" s="19"/>
      <c r="S39" s="20"/>
      <c r="T39" s="21"/>
      <c r="U39" s="19"/>
      <c r="V39" s="20"/>
      <c r="W39" s="21"/>
      <c r="X39" s="19"/>
      <c r="Y39" s="20"/>
      <c r="Z39" s="21"/>
    </row>
    <row r="40" spans="1:26" s="26" customFormat="1" ht="13.5" customHeight="1">
      <c r="A40" s="72">
        <v>1</v>
      </c>
      <c r="B40" s="13" t="s">
        <v>15</v>
      </c>
      <c r="C40" s="19" t="str">
        <f>[86]결승기록지!$C$11</f>
        <v>이윤지</v>
      </c>
      <c r="D40" s="20" t="str">
        <f>[86]결승기록지!$E$11</f>
        <v>대전체육고</v>
      </c>
      <c r="E40" s="21" t="str">
        <f>[86]결승기록지!$F$11</f>
        <v>16.96 CR</v>
      </c>
      <c r="F40" s="19" t="str">
        <f>[86]결승기록지!$C$12</f>
        <v>윤주희</v>
      </c>
      <c r="G40" s="20" t="str">
        <f>[86]결승기록지!$E$12</f>
        <v>문산수억고</v>
      </c>
      <c r="H40" s="21" t="str">
        <f>[86]결승기록지!$F$12</f>
        <v>17.87</v>
      </c>
      <c r="I40" s="19"/>
      <c r="J40" s="20"/>
      <c r="K40" s="21"/>
      <c r="L40" s="19"/>
      <c r="M40" s="20"/>
      <c r="N40" s="21"/>
      <c r="O40" s="19"/>
      <c r="P40" s="20"/>
      <c r="Q40" s="21"/>
      <c r="R40" s="19"/>
      <c r="S40" s="20"/>
      <c r="T40" s="21"/>
      <c r="U40" s="19"/>
      <c r="V40" s="20"/>
      <c r="W40" s="21"/>
      <c r="X40" s="19"/>
      <c r="Y40" s="20"/>
      <c r="Z40" s="21"/>
    </row>
    <row r="41" spans="1:26" s="26" customFormat="1" ht="13.5" customHeight="1">
      <c r="A41" s="72"/>
      <c r="B41" s="12" t="s">
        <v>14</v>
      </c>
      <c r="C41" s="22"/>
      <c r="D41" s="23" t="str">
        <f>[86]결승기록지!$G$8</f>
        <v>1.4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4"/>
    </row>
    <row r="42" spans="1:26" s="45" customFormat="1" ht="13.5" customHeight="1">
      <c r="A42" s="32">
        <v>4</v>
      </c>
      <c r="B42" s="14" t="s">
        <v>36</v>
      </c>
      <c r="C42" s="15" t="str">
        <f>[87]결승기록지!$C$11</f>
        <v>박서현</v>
      </c>
      <c r="D42" s="16" t="str">
        <f>[87]결승기록지!$E$11</f>
        <v>소래고</v>
      </c>
      <c r="E42" s="17" t="str">
        <f>[87]결승기록지!$F$11</f>
        <v>1:08.24</v>
      </c>
      <c r="F42" s="15" t="str">
        <f>[87]결승기록지!$C$12</f>
        <v>노규림</v>
      </c>
      <c r="G42" s="16" t="str">
        <f>[87]결승기록지!$E$12</f>
        <v>경북체육고</v>
      </c>
      <c r="H42" s="17" t="str">
        <f>[87]결승기록지!$F$12</f>
        <v>1:10.87</v>
      </c>
      <c r="I42" s="15"/>
      <c r="J42" s="16"/>
      <c r="K42" s="17"/>
      <c r="L42" s="15"/>
      <c r="M42" s="16"/>
      <c r="N42" s="17"/>
      <c r="O42" s="15"/>
      <c r="P42" s="16"/>
      <c r="Q42" s="17"/>
      <c r="R42" s="15"/>
      <c r="S42" s="16"/>
      <c r="T42" s="17"/>
      <c r="U42" s="15"/>
      <c r="V42" s="16"/>
      <c r="W42" s="17"/>
      <c r="X42" s="15"/>
      <c r="Y42" s="16"/>
      <c r="Z42" s="17"/>
    </row>
    <row r="43" spans="1:26" s="26" customFormat="1" ht="13.5" customHeight="1">
      <c r="A43" s="72">
        <v>2</v>
      </c>
      <c r="B43" s="13" t="s">
        <v>17</v>
      </c>
      <c r="C43" s="19" t="str">
        <f>[88]멀리!$C$11</f>
        <v>이소현</v>
      </c>
      <c r="D43" s="20" t="str">
        <f>[88]멀리!$E$11</f>
        <v>문산수억고</v>
      </c>
      <c r="E43" s="21" t="str">
        <f>[88]멀리!$F$11</f>
        <v>5.21</v>
      </c>
      <c r="F43" s="19" t="str">
        <f>[88]멀리!$C$12</f>
        <v>안나겸</v>
      </c>
      <c r="G43" s="20" t="str">
        <f>[88]멀리!$E$12</f>
        <v>포항이동고</v>
      </c>
      <c r="H43" s="21" t="str">
        <f>[88]멀리!$F$12</f>
        <v>5.09</v>
      </c>
      <c r="I43" s="19" t="str">
        <f>[88]멀리!$C$13</f>
        <v>장지은</v>
      </c>
      <c r="J43" s="20" t="str">
        <f>[88]멀리!$E$13</f>
        <v>소래고</v>
      </c>
      <c r="K43" s="21" t="str">
        <f>[88]멀리!$F$13</f>
        <v>4.55</v>
      </c>
      <c r="L43" s="19"/>
      <c r="M43" s="20"/>
      <c r="N43" s="21"/>
      <c r="O43" s="19"/>
      <c r="P43" s="20"/>
      <c r="Q43" s="40"/>
      <c r="R43" s="19"/>
      <c r="S43" s="20"/>
      <c r="T43" s="21"/>
      <c r="U43" s="19"/>
      <c r="V43" s="20"/>
      <c r="W43" s="21"/>
      <c r="X43" s="19"/>
      <c r="Y43" s="20"/>
      <c r="Z43" s="21"/>
    </row>
    <row r="44" spans="1:26" s="26" customFormat="1" ht="13.5" customHeight="1">
      <c r="A44" s="72"/>
      <c r="B44" s="12" t="s">
        <v>14</v>
      </c>
      <c r="C44" s="31"/>
      <c r="D44" s="23" t="str">
        <f>[88]멀리!$G$11</f>
        <v>-0.1</v>
      </c>
      <c r="E44" s="24"/>
      <c r="F44" s="31"/>
      <c r="G44" s="23" t="str">
        <f>[88]멀리!$G$12</f>
        <v>0.0</v>
      </c>
      <c r="H44" s="24"/>
      <c r="I44" s="31"/>
      <c r="J44" s="23" t="str">
        <f>[88]멀리!$G$13</f>
        <v>-0.6</v>
      </c>
      <c r="K44" s="24"/>
      <c r="L44" s="31"/>
      <c r="M44" s="23"/>
      <c r="N44" s="24"/>
      <c r="O44" s="22"/>
      <c r="P44" s="23"/>
      <c r="Q44" s="24"/>
      <c r="R44" s="22"/>
      <c r="S44" s="23"/>
      <c r="T44" s="41"/>
      <c r="U44" s="42"/>
      <c r="V44" s="23"/>
      <c r="W44" s="41"/>
      <c r="X44" s="22"/>
      <c r="Y44" s="23"/>
      <c r="Z44" s="24"/>
    </row>
    <row r="45" spans="1:26" s="26" customFormat="1" ht="6" customHeight="1">
      <c r="A45" s="39"/>
      <c r="B45" s="53"/>
      <c r="C45" s="22"/>
      <c r="D45" s="46" t="s">
        <v>54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4"/>
    </row>
    <row r="46" spans="1:26" s="26" customFormat="1" ht="13.5" customHeight="1">
      <c r="A46" s="39">
        <v>5</v>
      </c>
      <c r="B46" s="14" t="s">
        <v>22</v>
      </c>
      <c r="C46" s="15" t="str">
        <f>[88]포환!$C$11</f>
        <v>배수민</v>
      </c>
      <c r="D46" s="16" t="str">
        <f>[88]포환!$E$11</f>
        <v>금오고</v>
      </c>
      <c r="E46" s="17" t="str">
        <f>[88]포환!$F$11</f>
        <v>11.77</v>
      </c>
      <c r="F46" s="15"/>
      <c r="G46" s="16"/>
      <c r="H46" s="17"/>
      <c r="I46" s="15"/>
      <c r="J46" s="16"/>
      <c r="K46" s="17"/>
      <c r="L46" s="15"/>
      <c r="M46" s="16"/>
      <c r="N46" s="17"/>
      <c r="O46" s="15"/>
      <c r="P46" s="16"/>
      <c r="Q46" s="17"/>
      <c r="R46" s="15"/>
      <c r="S46" s="16"/>
      <c r="T46" s="36"/>
      <c r="U46" s="15"/>
      <c r="V46" s="16"/>
      <c r="W46" s="36"/>
      <c r="X46" s="15"/>
      <c r="Y46" s="16"/>
      <c r="Z46" s="36"/>
    </row>
    <row r="47" spans="1:26" s="26" customFormat="1" ht="6" customHeight="1">
      <c r="A47" s="39"/>
      <c r="B47" s="53"/>
      <c r="C47" s="22"/>
      <c r="D47" s="46" t="s">
        <v>54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4"/>
    </row>
    <row r="48" spans="1:26" s="26" customFormat="1" ht="13.5" customHeight="1">
      <c r="A48" s="39">
        <v>3</v>
      </c>
      <c r="B48" s="14" t="s">
        <v>29</v>
      </c>
      <c r="C48" s="15" t="str">
        <f>[88]원반!$C$11</f>
        <v>이혜민</v>
      </c>
      <c r="D48" s="16" t="str">
        <f>[88]원반!$E$11</f>
        <v>경북체육고</v>
      </c>
      <c r="E48" s="17" t="str">
        <f>[88]원반!$F$11</f>
        <v>43.53 CR</v>
      </c>
      <c r="F48" s="15"/>
      <c r="G48" s="16"/>
      <c r="H48" s="17"/>
      <c r="I48" s="15"/>
      <c r="J48" s="16"/>
      <c r="K48" s="17"/>
      <c r="L48" s="15"/>
      <c r="M48" s="16"/>
      <c r="N48" s="17"/>
      <c r="O48" s="15"/>
      <c r="P48" s="16"/>
      <c r="Q48" s="17"/>
      <c r="R48" s="15"/>
      <c r="S48" s="16"/>
      <c r="T48" s="36"/>
      <c r="U48" s="15"/>
      <c r="V48" s="16"/>
      <c r="W48" s="36"/>
      <c r="X48" s="15"/>
      <c r="Y48" s="16"/>
      <c r="Z48" s="36"/>
    </row>
    <row r="49" spans="1:26" s="26" customFormat="1" ht="6" customHeight="1">
      <c r="A49" s="39"/>
      <c r="B49" s="53"/>
      <c r="C49" s="22"/>
      <c r="D49" s="46" t="s">
        <v>54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4"/>
    </row>
    <row r="50" spans="1:26" s="26" customFormat="1" ht="13.5" customHeight="1">
      <c r="A50" s="39">
        <v>4</v>
      </c>
      <c r="B50" s="14" t="s">
        <v>26</v>
      </c>
      <c r="C50" s="15" t="str">
        <f>[88]투창!$C$11</f>
        <v>김보민</v>
      </c>
      <c r="D50" s="16" t="str">
        <f>[88]투창!$E$11</f>
        <v>경북체육고</v>
      </c>
      <c r="E50" s="17" t="str">
        <f>[88]투창!$F$11</f>
        <v>31.76 CR</v>
      </c>
      <c r="F50" s="15"/>
      <c r="G50" s="16"/>
      <c r="H50" s="17"/>
      <c r="I50" s="15"/>
      <c r="J50" s="16"/>
      <c r="K50" s="17"/>
      <c r="L50" s="15"/>
      <c r="M50" s="16"/>
      <c r="N50" s="17"/>
      <c r="O50" s="15"/>
      <c r="P50" s="16"/>
      <c r="Q50" s="17"/>
      <c r="R50" s="15"/>
      <c r="S50" s="16"/>
      <c r="T50" s="36"/>
      <c r="U50" s="15"/>
      <c r="V50" s="16"/>
      <c r="W50" s="36"/>
      <c r="X50" s="15"/>
      <c r="Y50" s="16"/>
      <c r="Z50" s="36"/>
    </row>
    <row r="51" spans="1:26" s="26" customFormat="1" ht="6" customHeight="1">
      <c r="A51" s="39"/>
      <c r="B51" s="53"/>
      <c r="C51" s="22"/>
      <c r="D51" s="46" t="s">
        <v>54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4"/>
    </row>
    <row r="52" spans="1:26" s="26" customFormat="1" ht="5.25" customHeight="1">
      <c r="A52" s="32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s="9" customFormat="1" ht="10.5" customHeight="1">
      <c r="A53" s="35"/>
      <c r="B53" s="11" t="s">
        <v>24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>
      <c r="A54" s="35"/>
    </row>
    <row r="55" spans="1:26">
      <c r="A55" s="35"/>
    </row>
  </sheetData>
  <mergeCells count="14">
    <mergeCell ref="A43:A44"/>
    <mergeCell ref="A40:A41"/>
    <mergeCell ref="A20:A21"/>
    <mergeCell ref="A22:A23"/>
    <mergeCell ref="B29:C29"/>
    <mergeCell ref="F29:S29"/>
    <mergeCell ref="A33:A34"/>
    <mergeCell ref="A35:A36"/>
    <mergeCell ref="E1:T1"/>
    <mergeCell ref="B2:C2"/>
    <mergeCell ref="F2:S2"/>
    <mergeCell ref="A6:A7"/>
    <mergeCell ref="A8:A9"/>
    <mergeCell ref="A15:A16"/>
  </mergeCells>
  <phoneticPr fontId="2" type="noConversion"/>
  <pageMargins left="0.35433070866141736" right="0" top="0" bottom="0" header="0" footer="0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showGridLines="0" view="pageBreakPreview" zoomScaleSheetLayoutView="100" workbookViewId="0">
      <selection activeCell="E1" sqref="E1:T1"/>
    </sheetView>
  </sheetViews>
  <sheetFormatPr defaultRowHeight="14"/>
  <cols>
    <col min="1" max="1" width="2.33203125" style="34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 s="9" customFormat="1" ht="48.75" customHeight="1" thickBot="1">
      <c r="A1" s="33"/>
      <c r="B1" s="10"/>
      <c r="C1" s="10"/>
      <c r="D1" s="10"/>
      <c r="E1" s="73" t="s">
        <v>32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30" t="s">
        <v>21</v>
      </c>
      <c r="V1" s="30"/>
      <c r="W1" s="30"/>
      <c r="X1" s="30"/>
      <c r="Y1" s="30"/>
      <c r="Z1" s="30"/>
    </row>
    <row r="2" spans="1:26" s="9" customFormat="1" ht="14.5" thickTop="1">
      <c r="A2" s="34"/>
      <c r="B2" s="75" t="s">
        <v>38</v>
      </c>
      <c r="C2" s="75"/>
      <c r="D2" s="10"/>
      <c r="E2" s="10"/>
      <c r="F2" s="76" t="s">
        <v>33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0"/>
      <c r="U2" s="10"/>
      <c r="V2" s="10"/>
      <c r="W2" s="10"/>
      <c r="X2" s="10"/>
      <c r="Y2" s="10"/>
      <c r="Z2" s="10"/>
    </row>
    <row r="3" spans="1:26" ht="7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B4" s="7" t="s">
        <v>8</v>
      </c>
      <c r="C4" s="2"/>
      <c r="D4" s="3" t="s">
        <v>0</v>
      </c>
      <c r="E4" s="4"/>
      <c r="F4" s="2"/>
      <c r="G4" s="3" t="s">
        <v>11</v>
      </c>
      <c r="H4" s="4"/>
      <c r="I4" s="2"/>
      <c r="J4" s="3" t="s">
        <v>1</v>
      </c>
      <c r="K4" s="4"/>
      <c r="L4" s="2"/>
      <c r="M4" s="3" t="s">
        <v>2</v>
      </c>
      <c r="N4" s="4"/>
      <c r="O4" s="2"/>
      <c r="P4" s="3" t="s">
        <v>3</v>
      </c>
      <c r="Q4" s="4"/>
      <c r="R4" s="2"/>
      <c r="S4" s="3" t="s">
        <v>4</v>
      </c>
      <c r="T4" s="4"/>
      <c r="U4" s="2"/>
      <c r="V4" s="3" t="s">
        <v>5</v>
      </c>
      <c r="W4" s="4"/>
      <c r="X4" s="2"/>
      <c r="Y4" s="3" t="s">
        <v>9</v>
      </c>
      <c r="Z4" s="4"/>
    </row>
    <row r="5" spans="1:26" ht="14.5" thickBot="1">
      <c r="A5" s="35"/>
      <c r="B5" s="6" t="s">
        <v>12</v>
      </c>
      <c r="C5" s="5" t="s">
        <v>6</v>
      </c>
      <c r="D5" s="5" t="s">
        <v>10</v>
      </c>
      <c r="E5" s="5" t="s">
        <v>7</v>
      </c>
      <c r="F5" s="5" t="s">
        <v>6</v>
      </c>
      <c r="G5" s="5" t="s">
        <v>10</v>
      </c>
      <c r="H5" s="5" t="s">
        <v>7</v>
      </c>
      <c r="I5" s="5" t="s">
        <v>6</v>
      </c>
      <c r="J5" s="5" t="s">
        <v>10</v>
      </c>
      <c r="K5" s="5" t="s">
        <v>7</v>
      </c>
      <c r="L5" s="5" t="s">
        <v>6</v>
      </c>
      <c r="M5" s="5" t="s">
        <v>10</v>
      </c>
      <c r="N5" s="5" t="s">
        <v>7</v>
      </c>
      <c r="O5" s="5" t="s">
        <v>6</v>
      </c>
      <c r="P5" s="5" t="s">
        <v>10</v>
      </c>
      <c r="Q5" s="5" t="s">
        <v>7</v>
      </c>
      <c r="R5" s="5" t="s">
        <v>6</v>
      </c>
      <c r="S5" s="5" t="s">
        <v>10</v>
      </c>
      <c r="T5" s="5" t="s">
        <v>7</v>
      </c>
      <c r="U5" s="5" t="s">
        <v>6</v>
      </c>
      <c r="V5" s="5" t="s">
        <v>10</v>
      </c>
      <c r="W5" s="5" t="s">
        <v>7</v>
      </c>
      <c r="X5" s="5" t="s">
        <v>6</v>
      </c>
      <c r="Y5" s="5" t="s">
        <v>10</v>
      </c>
      <c r="Z5" s="5" t="s">
        <v>7</v>
      </c>
    </row>
    <row r="6" spans="1:26" s="26" customFormat="1" ht="13.5" customHeight="1" thickTop="1">
      <c r="A6" s="72">
        <v>2</v>
      </c>
      <c r="B6" s="13" t="s">
        <v>13</v>
      </c>
      <c r="C6" s="19" t="str">
        <f>[89]결승기록지!$C$11</f>
        <v>김은섭</v>
      </c>
      <c r="D6" s="20" t="str">
        <f>[89]결승기록지!$E$11</f>
        <v>서울체육고</v>
      </c>
      <c r="E6" s="21" t="str">
        <f>[89]결승기록지!$F$11</f>
        <v>10.76</v>
      </c>
      <c r="F6" s="19" t="str">
        <f>[89]결승기록지!$C$12</f>
        <v>이지훈</v>
      </c>
      <c r="G6" s="20" t="str">
        <f>[89]결승기록지!$E$12</f>
        <v>경기체육고</v>
      </c>
      <c r="H6" s="21" t="str">
        <f>[89]결승기록지!$F$12</f>
        <v>10.78</v>
      </c>
      <c r="I6" s="19" t="str">
        <f>[89]결승기록지!$C$13</f>
        <v>최현수</v>
      </c>
      <c r="J6" s="20" t="str">
        <f>[89]결승기록지!$E$13</f>
        <v>경복고</v>
      </c>
      <c r="K6" s="21" t="str">
        <f>[89]결승기록지!$F$13</f>
        <v>10.92</v>
      </c>
      <c r="L6" s="19" t="str">
        <f>[89]결승기록지!$C$14</f>
        <v>이승복</v>
      </c>
      <c r="M6" s="20" t="str">
        <f>[89]결승기록지!$E$14</f>
        <v>용인고</v>
      </c>
      <c r="N6" s="21" t="str">
        <f>[89]결승기록지!$F$14</f>
        <v>10.94</v>
      </c>
      <c r="O6" s="19" t="str">
        <f>[89]결승기록지!$C$15</f>
        <v>박상우</v>
      </c>
      <c r="P6" s="20" t="str">
        <f>[89]결승기록지!$E$15</f>
        <v>경기체육고</v>
      </c>
      <c r="Q6" s="21" t="str">
        <f>[89]결승기록지!$F$15</f>
        <v>10.97</v>
      </c>
      <c r="R6" s="19" t="str">
        <f>[89]결승기록지!$C$16</f>
        <v>김준민</v>
      </c>
      <c r="S6" s="20" t="str">
        <f>[89]결승기록지!$E$16</f>
        <v>서울체육고</v>
      </c>
      <c r="T6" s="21" t="str">
        <f>[89]결승기록지!$F$16</f>
        <v>11.12</v>
      </c>
      <c r="U6" s="19" t="str">
        <f>[89]결승기록지!$C$17</f>
        <v>고인성</v>
      </c>
      <c r="V6" s="20" t="str">
        <f>[89]결승기록지!$E$17</f>
        <v>대전체육고</v>
      </c>
      <c r="W6" s="21" t="str">
        <f>[89]결승기록지!$F$17</f>
        <v>11.13</v>
      </c>
      <c r="X6" s="19" t="str">
        <f>[89]결승기록지!$C$18</f>
        <v>조익환</v>
      </c>
      <c r="Y6" s="20" t="str">
        <f>[89]결승기록지!$E$18</f>
        <v>유신고</v>
      </c>
      <c r="Z6" s="21" t="str">
        <f>[89]결승기록지!$F$18</f>
        <v>11.30</v>
      </c>
    </row>
    <row r="7" spans="1:26" s="26" customFormat="1" ht="13.5" customHeight="1">
      <c r="A7" s="72"/>
      <c r="B7" s="12" t="s">
        <v>14</v>
      </c>
      <c r="C7" s="22"/>
      <c r="D7" s="23" t="str">
        <f>[89]결승기록지!$F$8</f>
        <v>2.3</v>
      </c>
      <c r="E7" s="57" t="s">
        <v>55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4"/>
    </row>
    <row r="8" spans="1:26" s="26" customFormat="1" ht="13.5" customHeight="1">
      <c r="A8" s="72">
        <v>3</v>
      </c>
      <c r="B8" s="13" t="s">
        <v>18</v>
      </c>
      <c r="C8" s="19" t="str">
        <f>[90]결승기록지!$C$11</f>
        <v>배건율</v>
      </c>
      <c r="D8" s="20" t="str">
        <f>[90]결승기록지!$E$11</f>
        <v>전남체육고</v>
      </c>
      <c r="E8" s="21" t="str">
        <f>[90]결승기록지!$F$11</f>
        <v>21.91</v>
      </c>
      <c r="F8" s="19" t="str">
        <f>[90]결승기록지!$C$12</f>
        <v>김은섭</v>
      </c>
      <c r="G8" s="20" t="str">
        <f>[90]결승기록지!$E$12</f>
        <v>서울체육고</v>
      </c>
      <c r="H8" s="21" t="str">
        <f>[90]결승기록지!$F$12</f>
        <v>22.11</v>
      </c>
      <c r="I8" s="19" t="str">
        <f>[90]결승기록지!$C$13</f>
        <v>박상우</v>
      </c>
      <c r="J8" s="20" t="str">
        <f>[90]결승기록지!$E$13</f>
        <v>경기체육고</v>
      </c>
      <c r="K8" s="21" t="str">
        <f>[90]결승기록지!$F$13</f>
        <v>22.17</v>
      </c>
      <c r="L8" s="19" t="str">
        <f>[90]결승기록지!$C$14</f>
        <v>고인성</v>
      </c>
      <c r="M8" s="20" t="str">
        <f>[90]결승기록지!$E$14</f>
        <v>대전체육고</v>
      </c>
      <c r="N8" s="21" t="str">
        <f>[90]결승기록지!$F$14</f>
        <v>22.74</v>
      </c>
      <c r="O8" s="19" t="str">
        <f>[90]결승기록지!$C$15</f>
        <v>이승복</v>
      </c>
      <c r="P8" s="20" t="str">
        <f>[90]결승기록지!$E$15</f>
        <v>용인고</v>
      </c>
      <c r="Q8" s="21" t="str">
        <f>[90]결승기록지!$F$15</f>
        <v>22.76</v>
      </c>
      <c r="R8" s="19" t="str">
        <f>[90]결승기록지!$C$16</f>
        <v>이상훈</v>
      </c>
      <c r="S8" s="20" t="str">
        <f>[90]결승기록지!$E$16</f>
        <v>은행고</v>
      </c>
      <c r="T8" s="21" t="str">
        <f>[90]결승기록지!$F$16</f>
        <v>23.17</v>
      </c>
      <c r="U8" s="19" t="str">
        <f>[90]결승기록지!$C$17</f>
        <v>최우석</v>
      </c>
      <c r="V8" s="20" t="str">
        <f>[90]결승기록지!$E$17</f>
        <v>서울체육고</v>
      </c>
      <c r="W8" s="21" t="str">
        <f>[90]결승기록지!$F$17</f>
        <v>23.39</v>
      </c>
      <c r="X8" s="19"/>
      <c r="Y8" s="20"/>
      <c r="Z8" s="13"/>
    </row>
    <row r="9" spans="1:26" s="26" customFormat="1" ht="13.5" customHeight="1">
      <c r="A9" s="72"/>
      <c r="B9" s="12" t="s">
        <v>14</v>
      </c>
      <c r="C9" s="22"/>
      <c r="D9" s="23" t="str">
        <f>[90]결승기록지!$G$8</f>
        <v>0.0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4"/>
    </row>
    <row r="10" spans="1:26" s="26" customFormat="1" ht="13.5" customHeight="1">
      <c r="A10" s="39">
        <v>2</v>
      </c>
      <c r="B10" s="14" t="s">
        <v>25</v>
      </c>
      <c r="C10" s="19" t="str">
        <f>[91]결승기록지!$C$11</f>
        <v>배건율</v>
      </c>
      <c r="D10" s="20" t="str">
        <f>[91]결승기록지!$E$11</f>
        <v>전남체육고</v>
      </c>
      <c r="E10" s="21" t="str">
        <f>[91]결승기록지!$F$11</f>
        <v>48.11 CR</v>
      </c>
      <c r="F10" s="19" t="str">
        <f>[91]결승기록지!$C$12</f>
        <v>김현</v>
      </c>
      <c r="G10" s="20" t="str">
        <f>[91]결승기록지!$E$12</f>
        <v>동인천고</v>
      </c>
      <c r="H10" s="21" t="str">
        <f>[91]결승기록지!$F$12</f>
        <v>50.27</v>
      </c>
      <c r="I10" s="19" t="str">
        <f>[91]결승기록지!$C$13</f>
        <v>정희원</v>
      </c>
      <c r="J10" s="20" t="str">
        <f>[91]결승기록지!$E$13</f>
        <v>경기체육고</v>
      </c>
      <c r="K10" s="21" t="str">
        <f>[91]결승기록지!$F$13</f>
        <v>50.79</v>
      </c>
      <c r="L10" s="19" t="str">
        <f>[91]결승기록지!$C$14</f>
        <v>이제희</v>
      </c>
      <c r="M10" s="20" t="str">
        <f>[91]결승기록지!$E$14</f>
        <v>김포제일공업고</v>
      </c>
      <c r="N10" s="21" t="str">
        <f>[91]결승기록지!$F$14</f>
        <v>51.66</v>
      </c>
      <c r="O10" s="19" t="str">
        <f>[91]결승기록지!$C$15</f>
        <v>주영찬</v>
      </c>
      <c r="P10" s="20" t="str">
        <f>[91]결승기록지!$E$15</f>
        <v>경복고</v>
      </c>
      <c r="Q10" s="21" t="str">
        <f>[91]결승기록지!$F$15</f>
        <v>53.49</v>
      </c>
      <c r="R10" s="19" t="str">
        <f>[91]결승기록지!$C$16</f>
        <v>오아름</v>
      </c>
      <c r="S10" s="20" t="str">
        <f>[91]결승기록지!$E$16</f>
        <v>경기체육고</v>
      </c>
      <c r="T10" s="21" t="str">
        <f>[91]결승기록지!$F$16</f>
        <v>54.13</v>
      </c>
      <c r="U10" s="19" t="str">
        <f>[91]결승기록지!$C$17</f>
        <v>지형진</v>
      </c>
      <c r="V10" s="20" t="str">
        <f>[91]결승기록지!$E$17</f>
        <v>문창고</v>
      </c>
      <c r="W10" s="21" t="str">
        <f>[91]결승기록지!$F$17</f>
        <v>1:02.66</v>
      </c>
      <c r="X10" s="19"/>
      <c r="Y10" s="20"/>
      <c r="Z10" s="21"/>
    </row>
    <row r="11" spans="1:26" s="26" customFormat="1" ht="13.5" customHeight="1">
      <c r="A11" s="39">
        <v>1</v>
      </c>
      <c r="B11" s="14" t="s">
        <v>19</v>
      </c>
      <c r="C11" s="19" t="str">
        <f>[92]결승기록지!$C$11</f>
        <v>김세현</v>
      </c>
      <c r="D11" s="20" t="str">
        <f>[92]결승기록지!$E$11</f>
        <v>은행고</v>
      </c>
      <c r="E11" s="21" t="str">
        <f>[92]결승기록지!$F$11</f>
        <v>2:11.97</v>
      </c>
      <c r="F11" s="19" t="str">
        <f>[92]결승기록지!$C$12</f>
        <v>유우진</v>
      </c>
      <c r="G11" s="20" t="str">
        <f>[92]결승기록지!$E$12</f>
        <v>배문고</v>
      </c>
      <c r="H11" s="21" t="str">
        <f>[92]결승기록지!$F$12</f>
        <v>2:12.54</v>
      </c>
      <c r="I11" s="19" t="str">
        <f>[92]결승기록지!$C$13</f>
        <v>이준영</v>
      </c>
      <c r="J11" s="20" t="str">
        <f>[92]결승기록지!$E$13</f>
        <v>경복고</v>
      </c>
      <c r="K11" s="21" t="str">
        <f>[92]결승기록지!$F$13</f>
        <v>2:17.70</v>
      </c>
      <c r="L11" s="19" t="str">
        <f>[92]결승기록지!$C$14</f>
        <v>한재민</v>
      </c>
      <c r="M11" s="20" t="str">
        <f>[92]결승기록지!$E$14</f>
        <v>용인고</v>
      </c>
      <c r="N11" s="21" t="str">
        <f>[92]결승기록지!$F$14</f>
        <v>2:24.56</v>
      </c>
      <c r="O11" s="19"/>
      <c r="P11" s="20"/>
      <c r="Q11" s="21"/>
      <c r="R11" s="19"/>
      <c r="S11" s="20"/>
      <c r="T11" s="21"/>
      <c r="U11" s="19"/>
      <c r="V11" s="20"/>
      <c r="W11" s="21"/>
      <c r="X11" s="19"/>
      <c r="Y11" s="20"/>
      <c r="Z11" s="21"/>
    </row>
    <row r="12" spans="1:26" s="26" customFormat="1" ht="13.5" customHeight="1">
      <c r="A12" s="39">
        <v>2</v>
      </c>
      <c r="B12" s="14" t="s">
        <v>20</v>
      </c>
      <c r="C12" s="19" t="str">
        <f>[93]결승기록지!$C$11</f>
        <v>김세현</v>
      </c>
      <c r="D12" s="20" t="str">
        <f>[93]결승기록지!$E$11</f>
        <v>은행고</v>
      </c>
      <c r="E12" s="21" t="str">
        <f>[93]결승기록지!$F$11</f>
        <v>4:04.55 CR</v>
      </c>
      <c r="F12" s="19" t="str">
        <f>[93]결승기록지!$C$12</f>
        <v>박재우</v>
      </c>
      <c r="G12" s="20" t="str">
        <f>[93]결승기록지!$E$12</f>
        <v>순창고</v>
      </c>
      <c r="H12" s="21" t="str">
        <f>[93]결승기록지!$F$12</f>
        <v>4:05.05 CR</v>
      </c>
      <c r="I12" s="19" t="str">
        <f>[93]결승기록지!$C$13</f>
        <v>임재만</v>
      </c>
      <c r="J12" s="20" t="str">
        <f>[93]결승기록지!$E$13</f>
        <v>충남체육고</v>
      </c>
      <c r="K12" s="21" t="str">
        <f>[93]결승기록지!$F$13</f>
        <v>4:06.97 CR</v>
      </c>
      <c r="L12" s="19" t="str">
        <f>[93]결승기록지!$C$14</f>
        <v>김은성</v>
      </c>
      <c r="M12" s="20" t="str">
        <f>[93]결승기록지!$E$14</f>
        <v>배문고</v>
      </c>
      <c r="N12" s="21" t="str">
        <f>[93]결승기록지!$F$14</f>
        <v>4:10.52 CR</v>
      </c>
      <c r="O12" s="19" t="str">
        <f>[93]결승기록지!$C$15</f>
        <v>김태훈</v>
      </c>
      <c r="P12" s="20" t="str">
        <f>[93]결승기록지!$E$15</f>
        <v>단양고</v>
      </c>
      <c r="Q12" s="21" t="str">
        <f>[93]결승기록지!$F$15</f>
        <v>4:18.49</v>
      </c>
      <c r="R12" s="19" t="str">
        <f>[93]결승기록지!$C$16</f>
        <v>유우진</v>
      </c>
      <c r="S12" s="20" t="str">
        <f>[93]결승기록지!$E$16</f>
        <v>배문고</v>
      </c>
      <c r="T12" s="21" t="str">
        <f>[93]결승기록지!$F$16</f>
        <v>4:23.05</v>
      </c>
      <c r="U12" s="19" t="str">
        <f>[93]결승기록지!$C$17</f>
        <v>김성은</v>
      </c>
      <c r="V12" s="20" t="str">
        <f>[93]결승기록지!$E$17</f>
        <v>포항이동고</v>
      </c>
      <c r="W12" s="21" t="str">
        <f>[93]결승기록지!$F$17</f>
        <v>4:31.20</v>
      </c>
      <c r="X12" s="19"/>
      <c r="Y12" s="20"/>
      <c r="Z12" s="21"/>
    </row>
    <row r="13" spans="1:26" s="26" customFormat="1" ht="13.5" customHeight="1">
      <c r="A13" s="39">
        <v>4</v>
      </c>
      <c r="B13" s="14" t="s">
        <v>30</v>
      </c>
      <c r="C13" s="19" t="str">
        <f>[94]결승기록지!$C$11</f>
        <v>김용빈</v>
      </c>
      <c r="D13" s="20" t="str">
        <f>[94]결승기록지!$E$11</f>
        <v>양정고</v>
      </c>
      <c r="E13" s="21" t="str">
        <f>[94]결승기록지!$F$11</f>
        <v>15:56.23</v>
      </c>
      <c r="F13" s="19" t="str">
        <f>[94]결승기록지!$C$12</f>
        <v>박재우</v>
      </c>
      <c r="G13" s="20" t="str">
        <f>[94]결승기록지!$E$12</f>
        <v>순창고</v>
      </c>
      <c r="H13" s="21" t="str">
        <f>[94]결승기록지!$F$12</f>
        <v>16:02.44</v>
      </c>
      <c r="I13" s="19" t="str">
        <f>[94]결승기록지!$C$13</f>
        <v>임재만</v>
      </c>
      <c r="J13" s="20" t="str">
        <f>[94]결승기록지!$E$13</f>
        <v>충남체육고</v>
      </c>
      <c r="K13" s="21" t="str">
        <f>[94]결승기록지!$F$13</f>
        <v>16:05.12</v>
      </c>
      <c r="L13" s="19" t="str">
        <f>[94]결승기록지!$C$14</f>
        <v>윤지수</v>
      </c>
      <c r="M13" s="20" t="str">
        <f>[94]결승기록지!$E$14</f>
        <v>양정고</v>
      </c>
      <c r="N13" s="21" t="str">
        <f>[94]결승기록지!$F$14</f>
        <v>16:17.67</v>
      </c>
      <c r="O13" s="19" t="str">
        <f>[94]결승기록지!$C$15</f>
        <v>김은성</v>
      </c>
      <c r="P13" s="20" t="str">
        <f>[94]결승기록지!$E$15</f>
        <v>배문고</v>
      </c>
      <c r="Q13" s="21" t="str">
        <f>[94]결승기록지!$F$15</f>
        <v>16:18.00</v>
      </c>
      <c r="R13" s="19"/>
      <c r="S13" s="20"/>
      <c r="T13" s="21"/>
      <c r="U13" s="19"/>
      <c r="V13" s="20"/>
      <c r="W13" s="21"/>
      <c r="X13" s="19"/>
      <c r="Y13" s="20"/>
      <c r="Z13" s="21"/>
    </row>
    <row r="14" spans="1:26" s="26" customFormat="1" ht="13.5" customHeight="1">
      <c r="A14" s="39">
        <v>2</v>
      </c>
      <c r="B14" s="14" t="s">
        <v>40</v>
      </c>
      <c r="C14" s="15" t="str">
        <f>[95]결승기록지!$C$11</f>
        <v>김홍성</v>
      </c>
      <c r="D14" s="16" t="str">
        <f>[95]결승기록지!$E$11</f>
        <v>배문고</v>
      </c>
      <c r="E14" s="17" t="str">
        <f>[95]결승기록지!$F$11</f>
        <v>25:25.71</v>
      </c>
      <c r="F14" s="15" t="str">
        <f>[95]결승기록지!$C$12</f>
        <v>서찬영</v>
      </c>
      <c r="G14" s="16" t="str">
        <f>[95]결승기록지!$E$12</f>
        <v>경주고</v>
      </c>
      <c r="H14" s="17" t="str">
        <f>[95]결승기록지!$F$12</f>
        <v>27:42.20</v>
      </c>
      <c r="I14" s="15"/>
      <c r="J14" s="16"/>
      <c r="K14" s="17"/>
      <c r="L14" s="15"/>
      <c r="M14" s="16"/>
      <c r="N14" s="17"/>
      <c r="O14" s="15"/>
      <c r="P14" s="16"/>
      <c r="Q14" s="17"/>
      <c r="R14" s="15"/>
      <c r="S14" s="16"/>
      <c r="T14" s="36"/>
      <c r="U14" s="15"/>
      <c r="V14" s="16"/>
      <c r="W14" s="36"/>
      <c r="X14" s="15"/>
      <c r="Y14" s="16"/>
      <c r="Z14" s="36"/>
    </row>
    <row r="15" spans="1:26" s="26" customFormat="1" ht="6" customHeight="1">
      <c r="A15" s="39"/>
      <c r="B15" s="53"/>
      <c r="C15" s="22"/>
      <c r="D15" s="46" t="s">
        <v>54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4"/>
    </row>
    <row r="16" spans="1:26" s="45" customFormat="1" ht="13.5" customHeight="1">
      <c r="A16" s="32">
        <v>4</v>
      </c>
      <c r="B16" s="14" t="s">
        <v>36</v>
      </c>
      <c r="C16" s="15" t="str">
        <f>[96]결승기록지!$C$11</f>
        <v>천우성</v>
      </c>
      <c r="D16" s="16" t="str">
        <f>[96]결승기록지!$E$11</f>
        <v>설악고</v>
      </c>
      <c r="E16" s="17" t="str">
        <f>[96]결승기록지!$F$11</f>
        <v>1:03.90</v>
      </c>
      <c r="F16" s="15"/>
      <c r="G16" s="16"/>
      <c r="H16" s="17"/>
      <c r="I16" s="15"/>
      <c r="J16" s="16"/>
      <c r="K16" s="17"/>
      <c r="L16" s="15"/>
      <c r="M16" s="16"/>
      <c r="N16" s="17"/>
      <c r="O16" s="15"/>
      <c r="P16" s="16"/>
      <c r="Q16" s="17"/>
      <c r="R16" s="15"/>
      <c r="S16" s="16"/>
      <c r="T16" s="17"/>
      <c r="U16" s="15"/>
      <c r="V16" s="16"/>
      <c r="W16" s="17"/>
      <c r="X16" s="15"/>
      <c r="Y16" s="16"/>
      <c r="Z16" s="17"/>
    </row>
    <row r="17" spans="1:29" s="26" customFormat="1" ht="6" customHeight="1">
      <c r="A17" s="39"/>
      <c r="B17" s="53"/>
      <c r="C17" s="22"/>
      <c r="D17" s="46" t="s">
        <v>54</v>
      </c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4"/>
    </row>
    <row r="18" spans="1:29" s="26" customFormat="1" ht="13.5" customHeight="1">
      <c r="A18" s="44">
        <v>4</v>
      </c>
      <c r="B18" s="38" t="s">
        <v>23</v>
      </c>
      <c r="C18" s="27" t="str">
        <f>[97]높이!$C$11</f>
        <v>하승훈</v>
      </c>
      <c r="D18" s="28" t="str">
        <f>[97]높이!$E$11</f>
        <v>대전체육고</v>
      </c>
      <c r="E18" s="29" t="str">
        <f>[97]높이!$F$11</f>
        <v>1.85</v>
      </c>
      <c r="F18" s="27" t="str">
        <f>[97]높이!$C$12</f>
        <v>유세준</v>
      </c>
      <c r="G18" s="28" t="str">
        <f>[97]높이!$E$12</f>
        <v>경기체육고</v>
      </c>
      <c r="H18" s="29" t="str">
        <f>[97]높이!$F$12</f>
        <v>1.60</v>
      </c>
      <c r="I18" s="27" t="str">
        <f>[97]높이!$C$13</f>
        <v>이병인</v>
      </c>
      <c r="J18" s="28" t="str">
        <f>[97]높이!$E$13</f>
        <v>경기체육고</v>
      </c>
      <c r="K18" s="29" t="str">
        <f>[97]높이!$F$13</f>
        <v>1.60</v>
      </c>
      <c r="L18" s="27"/>
      <c r="M18" s="28"/>
      <c r="N18" s="29"/>
      <c r="O18" s="27"/>
      <c r="P18" s="28"/>
      <c r="Q18" s="29"/>
      <c r="R18" s="27"/>
      <c r="S18" s="28"/>
      <c r="T18" s="37"/>
      <c r="U18" s="27"/>
      <c r="V18" s="28"/>
      <c r="W18" s="37"/>
      <c r="X18" s="27"/>
      <c r="Y18" s="28"/>
      <c r="Z18" s="29"/>
      <c r="AA18" s="18"/>
      <c r="AB18" s="18"/>
      <c r="AC18" s="18"/>
    </row>
    <row r="19" spans="1:29" s="26" customFormat="1" ht="13.5" customHeight="1">
      <c r="A19" s="44">
        <v>1</v>
      </c>
      <c r="B19" s="54" t="s">
        <v>28</v>
      </c>
      <c r="C19" s="15" t="str">
        <f>[97]장대!$C$11</f>
        <v>최희태</v>
      </c>
      <c r="D19" s="16" t="str">
        <f>[97]장대!$E$11</f>
        <v>대전체육고</v>
      </c>
      <c r="E19" s="17" t="str">
        <f>[97]장대!$F$11</f>
        <v>4.00</v>
      </c>
      <c r="F19" s="15"/>
      <c r="G19" s="16"/>
      <c r="H19" s="17"/>
      <c r="I19" s="15"/>
      <c r="J19" s="16"/>
      <c r="K19" s="17"/>
      <c r="L19" s="15"/>
      <c r="M19" s="16"/>
      <c r="N19" s="17"/>
      <c r="O19" s="15"/>
      <c r="P19" s="16"/>
      <c r="Q19" s="17"/>
      <c r="R19" s="15"/>
      <c r="S19" s="16"/>
      <c r="T19" s="36"/>
      <c r="U19" s="15"/>
      <c r="V19" s="16"/>
      <c r="W19" s="36"/>
      <c r="X19" s="15"/>
      <c r="Y19" s="16"/>
      <c r="Z19" s="17"/>
      <c r="AA19" s="18"/>
      <c r="AB19" s="18"/>
      <c r="AC19" s="18"/>
    </row>
    <row r="20" spans="1:29" s="26" customFormat="1" ht="6" customHeight="1">
      <c r="A20" s="39"/>
      <c r="B20" s="53"/>
      <c r="C20" s="22"/>
      <c r="D20" s="46" t="s">
        <v>54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4"/>
    </row>
    <row r="21" spans="1:29" s="26" customFormat="1" ht="13.5" customHeight="1">
      <c r="A21" s="72">
        <v>1</v>
      </c>
      <c r="B21" s="13" t="s">
        <v>17</v>
      </c>
      <c r="C21" s="19" t="str">
        <f>[97]멀리!$C$11</f>
        <v>기승훈</v>
      </c>
      <c r="D21" s="20" t="str">
        <f>[97]멀리!$E$11</f>
        <v>전남체육고</v>
      </c>
      <c r="E21" s="21" t="str">
        <f>[97]멀리!$F$11</f>
        <v>6.93</v>
      </c>
      <c r="F21" s="19" t="str">
        <f>[97]멀리!$C$12</f>
        <v>최희태</v>
      </c>
      <c r="G21" s="20" t="str">
        <f>[97]멀리!$E$12</f>
        <v>대전체육고</v>
      </c>
      <c r="H21" s="40" t="str">
        <f>[97]멀리!$F$12</f>
        <v>6.80 CR</v>
      </c>
      <c r="I21" s="19" t="str">
        <f>[97]멀리!$C$13</f>
        <v>박태양</v>
      </c>
      <c r="J21" s="20" t="str">
        <f>[97]멀리!$E$13</f>
        <v>충남체육고</v>
      </c>
      <c r="K21" s="40" t="str">
        <f>[97]멀리!$F$13</f>
        <v>6.47</v>
      </c>
      <c r="L21" s="19" t="str">
        <f>[97]멀리!$C$14</f>
        <v>송병찬</v>
      </c>
      <c r="M21" s="20" t="str">
        <f>[97]멀리!$E$14</f>
        <v>경복고</v>
      </c>
      <c r="N21" s="40" t="str">
        <f>[97]멀리!$F$14</f>
        <v>6.46</v>
      </c>
      <c r="O21" s="19" t="str">
        <f>[97]멀리!$C$15</f>
        <v>윤준영</v>
      </c>
      <c r="P21" s="20" t="str">
        <f>[97]멀리!$E$15</f>
        <v>경기체육고</v>
      </c>
      <c r="Q21" s="40" t="str">
        <f>[97]멀리!$F$15</f>
        <v>6.20</v>
      </c>
      <c r="R21" s="19"/>
      <c r="S21" s="20"/>
      <c r="T21" s="21"/>
      <c r="U21" s="19"/>
      <c r="V21" s="20"/>
      <c r="W21" s="21"/>
      <c r="X21" s="19"/>
      <c r="Y21" s="20"/>
      <c r="Z21" s="21"/>
    </row>
    <row r="22" spans="1:29" s="26" customFormat="1" ht="13.5" customHeight="1">
      <c r="A22" s="72"/>
      <c r="B22" s="12" t="s">
        <v>14</v>
      </c>
      <c r="C22" s="31"/>
      <c r="D22" s="23" t="str">
        <f>[97]멀리!$G$11</f>
        <v>3.0</v>
      </c>
      <c r="E22" s="56" t="s">
        <v>55</v>
      </c>
      <c r="F22" s="22"/>
      <c r="G22" s="23" t="str">
        <f>[97]멀리!$G$12</f>
        <v>-0.8</v>
      </c>
      <c r="H22" s="55"/>
      <c r="I22" s="22"/>
      <c r="J22" s="23" t="str">
        <f>[97]멀리!$G$13</f>
        <v>0.5</v>
      </c>
      <c r="K22" s="24"/>
      <c r="L22" s="22"/>
      <c r="M22" s="23" t="str">
        <f>[97]멀리!$G$14</f>
        <v>1.1</v>
      </c>
      <c r="N22" s="24"/>
      <c r="O22" s="22"/>
      <c r="P22" s="23" t="str">
        <f>[97]멀리!$G$15</f>
        <v>0.8</v>
      </c>
      <c r="Q22" s="24"/>
      <c r="R22" s="22"/>
      <c r="S22" s="23"/>
      <c r="T22" s="55"/>
      <c r="U22" s="42"/>
      <c r="V22" s="23"/>
      <c r="W22" s="55"/>
      <c r="X22" s="22"/>
      <c r="Y22" s="23"/>
      <c r="Z22" s="24"/>
    </row>
    <row r="23" spans="1:29" s="26" customFormat="1" ht="13.5" customHeight="1">
      <c r="A23" s="72">
        <v>3</v>
      </c>
      <c r="B23" s="13" t="s">
        <v>16</v>
      </c>
      <c r="C23" s="19" t="str">
        <f>[97]세단!$C$11</f>
        <v>박태양</v>
      </c>
      <c r="D23" s="20" t="str">
        <f>[97]세단!$E$11</f>
        <v>충남체육고</v>
      </c>
      <c r="E23" s="21" t="str">
        <f>[97]세단!$F$11</f>
        <v>13.01</v>
      </c>
      <c r="F23" s="19"/>
      <c r="G23" s="20"/>
      <c r="H23" s="40"/>
      <c r="I23" s="19"/>
      <c r="J23" s="20"/>
      <c r="K23" s="40"/>
      <c r="L23" s="19"/>
      <c r="M23" s="20"/>
      <c r="N23" s="21"/>
      <c r="O23" s="19"/>
      <c r="P23" s="20"/>
      <c r="Q23" s="40"/>
      <c r="R23" s="19"/>
      <c r="S23" s="20"/>
      <c r="T23" s="21"/>
      <c r="U23" s="19"/>
      <c r="V23" s="20"/>
      <c r="W23" s="21"/>
      <c r="X23" s="19"/>
      <c r="Y23" s="20"/>
      <c r="Z23" s="21"/>
    </row>
    <row r="24" spans="1:29" s="26" customFormat="1" ht="13.5" customHeight="1">
      <c r="A24" s="72"/>
      <c r="B24" s="12" t="s">
        <v>14</v>
      </c>
      <c r="C24" s="31"/>
      <c r="D24" s="23" t="str">
        <f>[97]세단!$G$11</f>
        <v>-0.7</v>
      </c>
      <c r="E24" s="24"/>
      <c r="F24" s="22"/>
      <c r="G24" s="23"/>
      <c r="H24" s="41"/>
      <c r="I24" s="22"/>
      <c r="J24" s="23"/>
      <c r="K24" s="24"/>
      <c r="L24" s="31"/>
      <c r="M24" s="23"/>
      <c r="N24" s="24"/>
      <c r="O24" s="22"/>
      <c r="P24" s="23"/>
      <c r="Q24" s="24"/>
      <c r="R24" s="22"/>
      <c r="S24" s="23"/>
      <c r="T24" s="41"/>
      <c r="U24" s="42"/>
      <c r="V24" s="23"/>
      <c r="W24" s="41"/>
      <c r="X24" s="22"/>
      <c r="Y24" s="23"/>
      <c r="Z24" s="24"/>
    </row>
    <row r="25" spans="1:29" s="26" customFormat="1" ht="6" customHeight="1">
      <c r="A25" s="39"/>
      <c r="B25" s="53"/>
      <c r="C25" s="22"/>
      <c r="D25" s="46" t="s">
        <v>54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4"/>
    </row>
    <row r="26" spans="1:29" s="26" customFormat="1" ht="13.5" customHeight="1">
      <c r="A26" s="39">
        <v>2</v>
      </c>
      <c r="B26" s="14" t="s">
        <v>29</v>
      </c>
      <c r="C26" s="15" t="str">
        <f>[97]원반!$C$11</f>
        <v>최태훈</v>
      </c>
      <c r="D26" s="16" t="str">
        <f>[97]원반!$E$11</f>
        <v>은행고</v>
      </c>
      <c r="E26" s="17">
        <f>[97]원반!$F$11</f>
        <v>34.46</v>
      </c>
      <c r="F26" s="15"/>
      <c r="G26" s="16"/>
      <c r="H26" s="17"/>
      <c r="I26" s="15"/>
      <c r="J26" s="16"/>
      <c r="K26" s="17"/>
      <c r="L26" s="15"/>
      <c r="M26" s="16"/>
      <c r="N26" s="17"/>
      <c r="O26" s="15"/>
      <c r="P26" s="16"/>
      <c r="Q26" s="17"/>
      <c r="R26" s="15"/>
      <c r="S26" s="16"/>
      <c r="T26" s="36"/>
      <c r="U26" s="15"/>
      <c r="V26" s="16"/>
      <c r="W26" s="36"/>
      <c r="X26" s="15"/>
      <c r="Y26" s="16"/>
      <c r="Z26" s="36"/>
    </row>
    <row r="27" spans="1:29" s="26" customFormat="1" ht="6" customHeight="1">
      <c r="A27" s="39"/>
      <c r="B27" s="53"/>
      <c r="C27" s="22"/>
      <c r="D27" s="46" t="s">
        <v>54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4"/>
    </row>
    <row r="28" spans="1:29" s="26" customFormat="1" ht="7.5" customHeight="1">
      <c r="A28" s="3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9" s="9" customFormat="1">
      <c r="A29" s="43"/>
      <c r="B29" s="75" t="s">
        <v>39</v>
      </c>
      <c r="C29" s="75"/>
      <c r="D29" s="10"/>
      <c r="E29" s="10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10"/>
      <c r="U29" s="10"/>
      <c r="V29" s="10"/>
      <c r="W29" s="10"/>
      <c r="X29" s="10"/>
      <c r="Y29" s="10"/>
      <c r="Z29" s="10"/>
    </row>
    <row r="30" spans="1:29" ht="7.5" customHeight="1">
      <c r="A30" s="4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9">
      <c r="B31" s="7" t="s">
        <v>8</v>
      </c>
      <c r="C31" s="2"/>
      <c r="D31" s="3" t="s">
        <v>0</v>
      </c>
      <c r="E31" s="4"/>
      <c r="F31" s="2"/>
      <c r="G31" s="3" t="s">
        <v>11</v>
      </c>
      <c r="H31" s="4"/>
      <c r="I31" s="2"/>
      <c r="J31" s="3" t="s">
        <v>1</v>
      </c>
      <c r="K31" s="4"/>
      <c r="L31" s="2"/>
      <c r="M31" s="3" t="s">
        <v>2</v>
      </c>
      <c r="N31" s="4"/>
      <c r="O31" s="2"/>
      <c r="P31" s="3" t="s">
        <v>3</v>
      </c>
      <c r="Q31" s="4"/>
      <c r="R31" s="2"/>
      <c r="S31" s="3" t="s">
        <v>4</v>
      </c>
      <c r="T31" s="4"/>
      <c r="U31" s="2"/>
      <c r="V31" s="3" t="s">
        <v>5</v>
      </c>
      <c r="W31" s="4"/>
      <c r="X31" s="2"/>
      <c r="Y31" s="3" t="s">
        <v>9</v>
      </c>
      <c r="Z31" s="4"/>
    </row>
    <row r="32" spans="1:29" ht="14.5" thickBot="1">
      <c r="A32" s="35"/>
      <c r="B32" s="6" t="s">
        <v>12</v>
      </c>
      <c r="C32" s="5" t="s">
        <v>6</v>
      </c>
      <c r="D32" s="5" t="s">
        <v>10</v>
      </c>
      <c r="E32" s="5" t="s">
        <v>7</v>
      </c>
      <c r="F32" s="5" t="s">
        <v>6</v>
      </c>
      <c r="G32" s="5" t="s">
        <v>10</v>
      </c>
      <c r="H32" s="5" t="s">
        <v>7</v>
      </c>
      <c r="I32" s="5" t="s">
        <v>6</v>
      </c>
      <c r="J32" s="5" t="s">
        <v>10</v>
      </c>
      <c r="K32" s="5" t="s">
        <v>7</v>
      </c>
      <c r="L32" s="5" t="s">
        <v>6</v>
      </c>
      <c r="M32" s="5" t="s">
        <v>10</v>
      </c>
      <c r="N32" s="5" t="s">
        <v>7</v>
      </c>
      <c r="O32" s="5" t="s">
        <v>6</v>
      </c>
      <c r="P32" s="5" t="s">
        <v>10</v>
      </c>
      <c r="Q32" s="5" t="s">
        <v>7</v>
      </c>
      <c r="R32" s="5" t="s">
        <v>6</v>
      </c>
      <c r="S32" s="5" t="s">
        <v>10</v>
      </c>
      <c r="T32" s="5" t="s">
        <v>7</v>
      </c>
      <c r="U32" s="5" t="s">
        <v>6</v>
      </c>
      <c r="V32" s="5" t="s">
        <v>10</v>
      </c>
      <c r="W32" s="5" t="s">
        <v>7</v>
      </c>
      <c r="X32" s="5" t="s">
        <v>6</v>
      </c>
      <c r="Y32" s="5" t="s">
        <v>10</v>
      </c>
      <c r="Z32" s="5" t="s">
        <v>7</v>
      </c>
    </row>
    <row r="33" spans="1:26" s="26" customFormat="1" ht="13.5" customHeight="1" thickTop="1">
      <c r="A33" s="72">
        <v>2</v>
      </c>
      <c r="B33" s="13" t="s">
        <v>13</v>
      </c>
      <c r="C33" s="19" t="str">
        <f>[98]결승기록지!$C$11</f>
        <v>최지현</v>
      </c>
      <c r="D33" s="20" t="str">
        <f>[98]결승기록지!$E$11</f>
        <v>대전체육고</v>
      </c>
      <c r="E33" s="21" t="str">
        <f>[98]결승기록지!$F$11</f>
        <v>12.19 CR</v>
      </c>
      <c r="F33" s="19" t="str">
        <f>[98]결승기록지!$C$12</f>
        <v>신가영</v>
      </c>
      <c r="G33" s="20" t="str">
        <f>[98]결승기록지!$E$12</f>
        <v>경북체육고</v>
      </c>
      <c r="H33" s="21" t="str">
        <f>[98]결승기록지!$F$12</f>
        <v>12.26 CR</v>
      </c>
      <c r="I33" s="19" t="str">
        <f>[98]결승기록지!$C$13</f>
        <v>송수하</v>
      </c>
      <c r="J33" s="20" t="str">
        <f>[98]결승기록지!$E$13</f>
        <v>전남체육고</v>
      </c>
      <c r="K33" s="21" t="str">
        <f>[98]결승기록지!$F$13</f>
        <v>12.38 CR</v>
      </c>
      <c r="L33" s="19" t="str">
        <f>[98]결승기록지!$C$14</f>
        <v>방소형</v>
      </c>
      <c r="M33" s="20" t="str">
        <f>[98]결승기록지!$E$14</f>
        <v>경북체육고</v>
      </c>
      <c r="N33" s="21" t="str">
        <f>[98]결승기록지!$F$14</f>
        <v>12.81</v>
      </c>
      <c r="O33" s="19" t="str">
        <f>[98]결승기록지!$C$15</f>
        <v>이은총</v>
      </c>
      <c r="P33" s="20" t="str">
        <f>[98]결승기록지!$E$15</f>
        <v>경기체육고</v>
      </c>
      <c r="Q33" s="21" t="str">
        <f>[98]결승기록지!$F$15</f>
        <v>13.13</v>
      </c>
      <c r="R33" s="19" t="str">
        <f>[98]결승기록지!$C$16</f>
        <v>모상희</v>
      </c>
      <c r="S33" s="20" t="str">
        <f>[98]결승기록지!$E$16</f>
        <v>소래고</v>
      </c>
      <c r="T33" s="21" t="str">
        <f>[98]결승기록지!$F$16</f>
        <v>13.23</v>
      </c>
      <c r="U33" s="19" t="str">
        <f>[98]결승기록지!$C$17</f>
        <v>강수연</v>
      </c>
      <c r="V33" s="20" t="str">
        <f>[98]결승기록지!$E$17</f>
        <v>서울체육고</v>
      </c>
      <c r="W33" s="21" t="str">
        <f>[98]결승기록지!$F$17</f>
        <v>13.32</v>
      </c>
      <c r="X33" s="19" t="str">
        <f>[98]결승기록지!$C$18</f>
        <v>이슬기</v>
      </c>
      <c r="Y33" s="20" t="str">
        <f>[98]결승기록지!$E$18</f>
        <v>신명고</v>
      </c>
      <c r="Z33" s="21" t="str">
        <f>[98]결승기록지!$F$18</f>
        <v>14.10</v>
      </c>
    </row>
    <row r="34" spans="1:26" s="26" customFormat="1" ht="13.5" customHeight="1">
      <c r="A34" s="72"/>
      <c r="B34" s="12" t="s">
        <v>14</v>
      </c>
      <c r="C34" s="22"/>
      <c r="D34" s="23" t="str">
        <f>[98]결승기록지!$G$8</f>
        <v>1.7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4"/>
    </row>
    <row r="35" spans="1:26" s="26" customFormat="1" ht="13.5" customHeight="1">
      <c r="A35" s="72">
        <v>3</v>
      </c>
      <c r="B35" s="13" t="s">
        <v>18</v>
      </c>
      <c r="C35" s="19" t="str">
        <f>[99]결승기록지!$C$11</f>
        <v>송수하</v>
      </c>
      <c r="D35" s="20" t="str">
        <f>[99]결승기록지!$E$11</f>
        <v>전남체육고</v>
      </c>
      <c r="E35" s="21" t="str">
        <f>[99]결승기록지!$F$11</f>
        <v>25.33 CR</v>
      </c>
      <c r="F35" s="19" t="str">
        <f>[99]결승기록지!$C$12</f>
        <v>조윤서</v>
      </c>
      <c r="G35" s="20" t="str">
        <f>[99]결승기록지!$E$12</f>
        <v>전남체육고</v>
      </c>
      <c r="H35" s="21" t="str">
        <f>[99]결승기록지!$F$12</f>
        <v>25.67 CR</v>
      </c>
      <c r="I35" s="19" t="str">
        <f>[99]결승기록지!$C$13</f>
        <v>최지현</v>
      </c>
      <c r="J35" s="20" t="str">
        <f>[99]결승기록지!$E$13</f>
        <v>대전체육고</v>
      </c>
      <c r="K35" s="21" t="str">
        <f>[99]결승기록지!$F$13</f>
        <v>25.70 CR</v>
      </c>
      <c r="L35" s="19" t="str">
        <f>[99]결승기록지!$C$14</f>
        <v>방소형</v>
      </c>
      <c r="M35" s="20" t="str">
        <f>[99]결승기록지!$E$14</f>
        <v>경북체육고</v>
      </c>
      <c r="N35" s="21" t="str">
        <f>[99]결승기록지!$F$14</f>
        <v>26.83 CR</v>
      </c>
      <c r="O35" s="19"/>
      <c r="P35" s="20"/>
      <c r="Q35" s="21"/>
      <c r="R35" s="19"/>
      <c r="S35" s="20"/>
      <c r="T35" s="21"/>
      <c r="U35" s="19"/>
      <c r="V35" s="20"/>
      <c r="W35" s="21"/>
      <c r="X35" s="19"/>
      <c r="Y35" s="20"/>
      <c r="Z35" s="21"/>
    </row>
    <row r="36" spans="1:26" s="26" customFormat="1" ht="13.5" customHeight="1">
      <c r="A36" s="72"/>
      <c r="B36" s="12" t="s">
        <v>14</v>
      </c>
      <c r="C36" s="22"/>
      <c r="D36" s="23" t="str">
        <f>[99]결승기록지!$G$8</f>
        <v>0.2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4"/>
    </row>
    <row r="37" spans="1:26" s="26" customFormat="1" ht="13.5" customHeight="1">
      <c r="A37" s="39">
        <v>2</v>
      </c>
      <c r="B37" s="14" t="s">
        <v>25</v>
      </c>
      <c r="C37" s="19" t="str">
        <f>[100]결승기록지!$C$11</f>
        <v>조윤서</v>
      </c>
      <c r="D37" s="20" t="str">
        <f>[100]결승기록지!$E$11</f>
        <v>전남체육고</v>
      </c>
      <c r="E37" s="21" t="str">
        <f>[100]결승기록지!$F$11</f>
        <v>59.17 CR</v>
      </c>
      <c r="F37" s="19" t="str">
        <f>[100]결승기록지!$C$12</f>
        <v>홍진주</v>
      </c>
      <c r="G37" s="20" t="str">
        <f>[100]결승기록지!$E$12</f>
        <v>천안월봉고</v>
      </c>
      <c r="H37" s="21" t="str">
        <f>[100]결승기록지!$F$12</f>
        <v>1:05.64</v>
      </c>
      <c r="I37" s="19" t="str">
        <f>[100]결승기록지!$C$13</f>
        <v>이재원</v>
      </c>
      <c r="J37" s="20" t="str">
        <f>[100]결승기록지!$E$13</f>
        <v>서울체육고</v>
      </c>
      <c r="K37" s="21" t="str">
        <f>[100]결승기록지!$F$13</f>
        <v>1:06.23</v>
      </c>
      <c r="L37" s="19"/>
      <c r="M37" s="20"/>
      <c r="N37" s="21"/>
      <c r="O37" s="19"/>
      <c r="P37" s="20"/>
      <c r="Q37" s="21"/>
      <c r="R37" s="19"/>
      <c r="S37" s="20"/>
      <c r="T37" s="21"/>
      <c r="U37" s="19"/>
      <c r="V37" s="20"/>
      <c r="W37" s="21"/>
      <c r="X37" s="19"/>
      <c r="Y37" s="20"/>
      <c r="Z37" s="21"/>
    </row>
    <row r="38" spans="1:26" s="26" customFormat="1" ht="13.5" customHeight="1">
      <c r="A38" s="39">
        <v>4</v>
      </c>
      <c r="B38" s="14" t="s">
        <v>19</v>
      </c>
      <c r="C38" s="19" t="str">
        <f>[101]결승기록지!$C$11</f>
        <v>이명웅</v>
      </c>
      <c r="D38" s="20" t="str">
        <f>[101]결승기록지!$E$11</f>
        <v>천안쌍용고</v>
      </c>
      <c r="E38" s="21" t="str">
        <f>[101]결승기록지!$F$11</f>
        <v>2:27.94</v>
      </c>
      <c r="F38" s="19" t="str">
        <f>[101]결승기록지!$C$12</f>
        <v>이예원</v>
      </c>
      <c r="G38" s="20" t="str">
        <f>[101]결승기록지!$E$12</f>
        <v>충북체육고</v>
      </c>
      <c r="H38" s="21" t="str">
        <f>[101]결승기록지!$F$12</f>
        <v>2:28.95</v>
      </c>
      <c r="I38" s="19" t="str">
        <f>[101]결승기록지!$C$13</f>
        <v>김세영</v>
      </c>
      <c r="J38" s="20" t="str">
        <f>[101]결승기록지!$E$13</f>
        <v>남한고</v>
      </c>
      <c r="K38" s="21" t="str">
        <f>[101]결승기록지!$F$13</f>
        <v>2:51.50</v>
      </c>
      <c r="L38" s="19"/>
      <c r="M38" s="20"/>
      <c r="N38" s="21"/>
      <c r="O38" s="19"/>
      <c r="P38" s="20"/>
      <c r="Q38" s="21"/>
      <c r="R38" s="19"/>
      <c r="S38" s="20"/>
      <c r="T38" s="21"/>
      <c r="U38" s="19"/>
      <c r="V38" s="20"/>
      <c r="W38" s="21"/>
      <c r="X38" s="19"/>
      <c r="Y38" s="20"/>
      <c r="Z38" s="21"/>
    </row>
    <row r="39" spans="1:26" s="26" customFormat="1" ht="13.5" customHeight="1">
      <c r="A39" s="39">
        <v>2</v>
      </c>
      <c r="B39" s="14" t="s">
        <v>20</v>
      </c>
      <c r="C39" s="19" t="str">
        <f>[102]결승기록지!$C$11</f>
        <v>이명웅</v>
      </c>
      <c r="D39" s="20" t="str">
        <f>[102]결승기록지!$E$11</f>
        <v>천안쌍용고</v>
      </c>
      <c r="E39" s="21" t="str">
        <f>[102]결승기록지!$F$11</f>
        <v>5:08.14</v>
      </c>
      <c r="F39" s="19" t="str">
        <f>[102]결승기록지!$C$12</f>
        <v>전은재</v>
      </c>
      <c r="G39" s="20" t="str">
        <f>[102]결승기록지!$E$12</f>
        <v>영광공업고</v>
      </c>
      <c r="H39" s="21" t="str">
        <f>[102]결승기록지!$F$12</f>
        <v>5:08.46</v>
      </c>
      <c r="I39" s="19" t="str">
        <f>[102]결승기록지!$C$13</f>
        <v>박다해</v>
      </c>
      <c r="J39" s="20" t="str">
        <f>[102]결승기록지!$E$13</f>
        <v>구로고</v>
      </c>
      <c r="K39" s="21" t="str">
        <f>[102]결승기록지!$F$13</f>
        <v>5:17.62</v>
      </c>
      <c r="L39" s="19" t="str">
        <f>[102]결승기록지!$C$14</f>
        <v>김세영</v>
      </c>
      <c r="M39" s="20" t="str">
        <f>[102]결승기록지!$E$14</f>
        <v>남한고</v>
      </c>
      <c r="N39" s="21" t="str">
        <f>[102]결승기록지!$F$14</f>
        <v>5:41.35</v>
      </c>
      <c r="O39" s="19" t="str">
        <f>[102]결승기록지!$C$15</f>
        <v>최서영</v>
      </c>
      <c r="P39" s="20" t="str">
        <f>[102]결승기록지!$E$15</f>
        <v>대전체육고</v>
      </c>
      <c r="Q39" s="21" t="str">
        <f>[102]결승기록지!$F$15</f>
        <v>5:46.38</v>
      </c>
      <c r="R39" s="19" t="str">
        <f>[102]결승기록지!$C$16</f>
        <v>홍해인</v>
      </c>
      <c r="S39" s="20" t="str">
        <f>[102]결승기록지!$E$16</f>
        <v>천안쌍용고</v>
      </c>
      <c r="T39" s="21" t="str">
        <f>[102]결승기록지!$F$16</f>
        <v>5:54.56</v>
      </c>
      <c r="U39" s="19"/>
      <c r="V39" s="20"/>
      <c r="W39" s="21"/>
      <c r="X39" s="19"/>
      <c r="Y39" s="20"/>
      <c r="Z39" s="21"/>
    </row>
    <row r="40" spans="1:26" s="26" customFormat="1" ht="13.5" customHeight="1">
      <c r="A40" s="39">
        <v>4</v>
      </c>
      <c r="B40" s="14" t="s">
        <v>30</v>
      </c>
      <c r="C40" s="19" t="str">
        <f>[103]결승기록지!$C$11</f>
        <v>송채린</v>
      </c>
      <c r="D40" s="20" t="str">
        <f>[103]결승기록지!$E$11</f>
        <v>구로고</v>
      </c>
      <c r="E40" s="21" t="str">
        <f>[103]결승기록지!$F$11</f>
        <v>19:49.36</v>
      </c>
      <c r="F40" s="19" t="str">
        <f>[103]결승기록지!$C$12</f>
        <v>전은재</v>
      </c>
      <c r="G40" s="20" t="str">
        <f>[103]결승기록지!$E$12</f>
        <v>영광공업고</v>
      </c>
      <c r="H40" s="21" t="str">
        <f>[103]결승기록지!$F$12</f>
        <v>19:54.12</v>
      </c>
      <c r="I40" s="19" t="str">
        <f>[103]결승기록지!$C$13</f>
        <v>박다해</v>
      </c>
      <c r="J40" s="20" t="str">
        <f>[103]결승기록지!$E$13</f>
        <v>구로고</v>
      </c>
      <c r="K40" s="21" t="str">
        <f>[103]결승기록지!$F$13</f>
        <v>20:22.87</v>
      </c>
      <c r="L40" s="19"/>
      <c r="M40" s="20"/>
      <c r="N40" s="21"/>
      <c r="O40" s="19"/>
      <c r="P40" s="20"/>
      <c r="Q40" s="21"/>
      <c r="R40" s="19"/>
      <c r="S40" s="20"/>
      <c r="T40" s="21"/>
      <c r="U40" s="19"/>
      <c r="V40" s="20"/>
      <c r="W40" s="21"/>
      <c r="X40" s="19"/>
      <c r="Y40" s="20"/>
      <c r="Z40" s="21"/>
    </row>
    <row r="41" spans="1:26" s="26" customFormat="1" ht="13.5" customHeight="1">
      <c r="A41" s="39">
        <v>1</v>
      </c>
      <c r="B41" s="54" t="s">
        <v>35</v>
      </c>
      <c r="C41" s="15" t="str">
        <f>[104]결승기록지!$C$11</f>
        <v>최서영</v>
      </c>
      <c r="D41" s="16" t="str">
        <f>[104]결승기록지!$E$11</f>
        <v>대전체육고</v>
      </c>
      <c r="E41" s="17" t="str">
        <f>[104]결승기록지!$F$11</f>
        <v>13:23.97</v>
      </c>
      <c r="F41" s="15" t="str">
        <f>[104]결승기록지!$C$12</f>
        <v>홍해인</v>
      </c>
      <c r="G41" s="16" t="str">
        <f>[104]결승기록지!$E$12</f>
        <v>천안쌍용고</v>
      </c>
      <c r="H41" s="17" t="str">
        <f>[104]결승기록지!$F$12</f>
        <v>13:41.32</v>
      </c>
      <c r="I41" s="15"/>
      <c r="J41" s="16"/>
      <c r="K41" s="17"/>
      <c r="L41" s="15"/>
      <c r="M41" s="16"/>
      <c r="N41" s="17"/>
      <c r="O41" s="15"/>
      <c r="P41" s="16"/>
      <c r="Q41" s="17"/>
      <c r="R41" s="15"/>
      <c r="S41" s="16"/>
      <c r="T41" s="17"/>
      <c r="U41" s="15"/>
      <c r="V41" s="16"/>
      <c r="W41" s="17"/>
      <c r="X41" s="15"/>
      <c r="Y41" s="16"/>
      <c r="Z41" s="17"/>
    </row>
    <row r="42" spans="1:26" s="26" customFormat="1" ht="6" customHeight="1">
      <c r="A42" s="39"/>
      <c r="B42" s="53"/>
      <c r="C42" s="22"/>
      <c r="D42" s="46" t="s">
        <v>54</v>
      </c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4"/>
    </row>
    <row r="43" spans="1:26" s="26" customFormat="1" ht="13.5" customHeight="1">
      <c r="A43" s="39">
        <v>5</v>
      </c>
      <c r="B43" s="14" t="s">
        <v>22</v>
      </c>
      <c r="C43" s="15" t="str">
        <f>[105]포환!$C$11</f>
        <v>박소진</v>
      </c>
      <c r="D43" s="16" t="str">
        <f>[105]포환!$E$11</f>
        <v>금오고</v>
      </c>
      <c r="E43" s="17" t="str">
        <f>[105]포환!$F$11</f>
        <v>13.78</v>
      </c>
      <c r="F43" s="15" t="str">
        <f>[105]포환!$C$12</f>
        <v>황수빈</v>
      </c>
      <c r="G43" s="16" t="str">
        <f>[105]포환!$E$12</f>
        <v>포항이동고</v>
      </c>
      <c r="H43" s="17" t="str">
        <f>[105]포환!$F$12</f>
        <v>8.85</v>
      </c>
      <c r="I43" s="15" t="str">
        <f>[105]포환!$C$13</f>
        <v>장예영</v>
      </c>
      <c r="J43" s="16" t="str">
        <f>[105]포환!$E$13</f>
        <v>충북체육고</v>
      </c>
      <c r="K43" s="17" t="str">
        <f>[105]포환!$F$13</f>
        <v>4.63</v>
      </c>
      <c r="L43" s="15"/>
      <c r="M43" s="16"/>
      <c r="N43" s="17"/>
      <c r="O43" s="15"/>
      <c r="P43" s="16"/>
      <c r="Q43" s="17"/>
      <c r="R43" s="15"/>
      <c r="S43" s="16"/>
      <c r="T43" s="36"/>
      <c r="U43" s="15"/>
      <c r="V43" s="16"/>
      <c r="W43" s="36"/>
      <c r="X43" s="15"/>
      <c r="Y43" s="16"/>
      <c r="Z43" s="36"/>
    </row>
    <row r="44" spans="1:26" s="26" customFormat="1" ht="13.5" customHeight="1">
      <c r="A44" s="39">
        <v>3</v>
      </c>
      <c r="B44" s="14" t="s">
        <v>29</v>
      </c>
      <c r="C44" s="15" t="str">
        <f>[105]원반!$C$11</f>
        <v>황수빈</v>
      </c>
      <c r="D44" s="16" t="str">
        <f>[105]원반!$E$11</f>
        <v>포항이동고</v>
      </c>
      <c r="E44" s="17" t="str">
        <f>[105]원반!$F$11</f>
        <v>37.11</v>
      </c>
      <c r="F44" s="15"/>
      <c r="G44" s="16"/>
      <c r="H44" s="17"/>
      <c r="I44" s="15"/>
      <c r="J44" s="16"/>
      <c r="K44" s="17"/>
      <c r="L44" s="15"/>
      <c r="M44" s="16"/>
      <c r="N44" s="17"/>
      <c r="O44" s="15"/>
      <c r="P44" s="16"/>
      <c r="Q44" s="17"/>
      <c r="R44" s="15"/>
      <c r="S44" s="16"/>
      <c r="T44" s="36"/>
      <c r="U44" s="15"/>
      <c r="V44" s="16"/>
      <c r="W44" s="36"/>
      <c r="X44" s="15"/>
      <c r="Y44" s="16"/>
      <c r="Z44" s="36"/>
    </row>
    <row r="45" spans="1:26" s="26" customFormat="1" ht="6" customHeight="1">
      <c r="A45" s="39"/>
      <c r="B45" s="53"/>
      <c r="C45" s="22"/>
      <c r="D45" s="46" t="s">
        <v>54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4"/>
    </row>
    <row r="46" spans="1:26" s="26" customFormat="1" ht="3" customHeight="1">
      <c r="A46" s="32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s="9" customFormat="1" ht="10.5" customHeight="1">
      <c r="A47" s="35"/>
      <c r="B47" s="11" t="s">
        <v>24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>
      <c r="A48" s="35"/>
    </row>
    <row r="49" spans="1:1">
      <c r="A49" s="35"/>
    </row>
  </sheetData>
  <mergeCells count="11">
    <mergeCell ref="A35:A36"/>
    <mergeCell ref="E1:T1"/>
    <mergeCell ref="B2:C2"/>
    <mergeCell ref="F2:S2"/>
    <mergeCell ref="A6:A7"/>
    <mergeCell ref="A8:A9"/>
    <mergeCell ref="A21:A22"/>
    <mergeCell ref="A23:A24"/>
    <mergeCell ref="B29:C29"/>
    <mergeCell ref="F29:S29"/>
    <mergeCell ref="A33:A34"/>
  </mergeCells>
  <phoneticPr fontId="2" type="noConversion"/>
  <printOptions horizontalCentered="1" verticalCentered="1"/>
  <pageMargins left="0.35433070866141736" right="0" top="0" bottom="0" header="0" footer="0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showGridLines="0" view="pageBreakPreview" zoomScaleSheetLayoutView="100" workbookViewId="0">
      <selection activeCell="E1" sqref="E1:T1"/>
    </sheetView>
  </sheetViews>
  <sheetFormatPr defaultRowHeight="14"/>
  <cols>
    <col min="1" max="1" width="2.33203125" style="34" customWidth="1"/>
    <col min="2" max="2" width="5.4140625" customWidth="1"/>
    <col min="3" max="3" width="3.75" customWidth="1"/>
    <col min="4" max="4" width="4.75" customWidth="1"/>
    <col min="5" max="5" width="5.75" customWidth="1"/>
    <col min="6" max="6" width="3.75" customWidth="1"/>
    <col min="7" max="7" width="4.75" customWidth="1"/>
    <col min="8" max="8" width="5.75" customWidth="1"/>
    <col min="9" max="9" width="3.75" customWidth="1"/>
    <col min="10" max="10" width="4.75" customWidth="1"/>
    <col min="11" max="11" width="5.75" customWidth="1"/>
    <col min="12" max="12" width="3.75" customWidth="1"/>
    <col min="13" max="13" width="4.75" customWidth="1"/>
    <col min="14" max="14" width="5.75" customWidth="1"/>
    <col min="15" max="15" width="3.75" customWidth="1"/>
    <col min="16" max="16" width="4.75" customWidth="1"/>
    <col min="17" max="17" width="5.75" customWidth="1"/>
    <col min="18" max="18" width="3.75" customWidth="1"/>
    <col min="19" max="19" width="4.75" customWidth="1"/>
    <col min="20" max="20" width="5.75" customWidth="1"/>
    <col min="21" max="21" width="3.75" customWidth="1"/>
    <col min="22" max="22" width="4.75" customWidth="1"/>
    <col min="23" max="23" width="5.75" customWidth="1"/>
    <col min="24" max="24" width="3.75" customWidth="1"/>
    <col min="25" max="25" width="4.75" customWidth="1"/>
    <col min="26" max="26" width="5.75" customWidth="1"/>
  </cols>
  <sheetData>
    <row r="1" spans="1:26" s="9" customFormat="1" ht="50.25" customHeight="1" thickBot="1">
      <c r="A1" s="33"/>
      <c r="B1" s="10"/>
      <c r="C1" s="10"/>
      <c r="D1" s="10"/>
      <c r="E1" s="73" t="s">
        <v>32</v>
      </c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30" t="s">
        <v>21</v>
      </c>
      <c r="V1" s="30"/>
      <c r="W1" s="30"/>
      <c r="X1" s="30"/>
      <c r="Y1" s="30"/>
      <c r="Z1" s="30"/>
    </row>
    <row r="2" spans="1:26" s="9" customFormat="1" ht="14.5" thickTop="1">
      <c r="A2" s="34"/>
      <c r="B2" s="75" t="s">
        <v>41</v>
      </c>
      <c r="C2" s="75"/>
      <c r="D2" s="10"/>
      <c r="E2" s="10"/>
      <c r="F2" s="76" t="s">
        <v>33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0"/>
      <c r="U2" s="10"/>
      <c r="V2" s="10"/>
      <c r="W2" s="10"/>
      <c r="X2" s="10"/>
      <c r="Y2" s="10"/>
      <c r="Z2" s="10"/>
    </row>
    <row r="3" spans="1:26" ht="7.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B4" s="7" t="s">
        <v>8</v>
      </c>
      <c r="C4" s="2"/>
      <c r="D4" s="3" t="s">
        <v>0</v>
      </c>
      <c r="E4" s="4"/>
      <c r="F4" s="2"/>
      <c r="G4" s="3" t="s">
        <v>11</v>
      </c>
      <c r="H4" s="4"/>
      <c r="I4" s="2"/>
      <c r="J4" s="3" t="s">
        <v>1</v>
      </c>
      <c r="K4" s="4"/>
      <c r="L4" s="2"/>
      <c r="M4" s="3" t="s">
        <v>2</v>
      </c>
      <c r="N4" s="4"/>
      <c r="O4" s="2"/>
      <c r="P4" s="3" t="s">
        <v>3</v>
      </c>
      <c r="Q4" s="4"/>
      <c r="R4" s="2"/>
      <c r="S4" s="3" t="s">
        <v>4</v>
      </c>
      <c r="T4" s="4"/>
      <c r="U4" s="2"/>
      <c r="V4" s="3" t="s">
        <v>5</v>
      </c>
      <c r="W4" s="4"/>
      <c r="X4" s="2"/>
      <c r="Y4" s="3" t="s">
        <v>9</v>
      </c>
      <c r="Z4" s="4"/>
    </row>
    <row r="5" spans="1:26" ht="14.5" thickBot="1">
      <c r="A5" s="35"/>
      <c r="B5" s="6" t="s">
        <v>12</v>
      </c>
      <c r="C5" s="5" t="s">
        <v>6</v>
      </c>
      <c r="D5" s="5" t="s">
        <v>10</v>
      </c>
      <c r="E5" s="5" t="s">
        <v>7</v>
      </c>
      <c r="F5" s="5" t="s">
        <v>6</v>
      </c>
      <c r="G5" s="5" t="s">
        <v>10</v>
      </c>
      <c r="H5" s="5" t="s">
        <v>7</v>
      </c>
      <c r="I5" s="5" t="s">
        <v>6</v>
      </c>
      <c r="J5" s="5" t="s">
        <v>10</v>
      </c>
      <c r="K5" s="5" t="s">
        <v>7</v>
      </c>
      <c r="L5" s="5" t="s">
        <v>6</v>
      </c>
      <c r="M5" s="5" t="s">
        <v>10</v>
      </c>
      <c r="N5" s="5" t="s">
        <v>7</v>
      </c>
      <c r="O5" s="5" t="s">
        <v>6</v>
      </c>
      <c r="P5" s="5" t="s">
        <v>10</v>
      </c>
      <c r="Q5" s="5" t="s">
        <v>7</v>
      </c>
      <c r="R5" s="5" t="s">
        <v>6</v>
      </c>
      <c r="S5" s="5" t="s">
        <v>10</v>
      </c>
      <c r="T5" s="5" t="s">
        <v>7</v>
      </c>
      <c r="U5" s="5" t="s">
        <v>6</v>
      </c>
      <c r="V5" s="5" t="s">
        <v>10</v>
      </c>
      <c r="W5" s="5" t="s">
        <v>7</v>
      </c>
      <c r="X5" s="5" t="s">
        <v>6</v>
      </c>
      <c r="Y5" s="5" t="s">
        <v>10</v>
      </c>
      <c r="Z5" s="5" t="s">
        <v>7</v>
      </c>
    </row>
    <row r="6" spans="1:26" s="26" customFormat="1" ht="13.5" customHeight="1" thickTop="1">
      <c r="A6" s="72">
        <v>2</v>
      </c>
      <c r="B6" s="13" t="s">
        <v>13</v>
      </c>
      <c r="C6" s="19" t="str">
        <f>[106]결승기록지!$C$11</f>
        <v>조경환</v>
      </c>
      <c r="D6" s="20" t="str">
        <f>[106]결승기록지!$E$11</f>
        <v>덕계고</v>
      </c>
      <c r="E6" s="21" t="str">
        <f>[106]결승기록지!$F$11</f>
        <v>10.49</v>
      </c>
      <c r="F6" s="19" t="str">
        <f>[106]결승기록지!$C$12</f>
        <v>윤여준</v>
      </c>
      <c r="G6" s="20" t="str">
        <f>[106]결승기록지!$E$12</f>
        <v>충남체육고</v>
      </c>
      <c r="H6" s="21" t="str">
        <f>[106]결승기록지!$F$12</f>
        <v>10.60</v>
      </c>
      <c r="I6" s="19" t="str">
        <f>[106]결승기록지!$C$13</f>
        <v>이찬형</v>
      </c>
      <c r="J6" s="20" t="str">
        <f>[106]결승기록지!$E$13</f>
        <v>대전체육고</v>
      </c>
      <c r="K6" s="21" t="str">
        <f>[106]결승기록지!$F$13</f>
        <v>10.70</v>
      </c>
      <c r="L6" s="19" t="str">
        <f>[106]결승기록지!$C$14</f>
        <v>서민준</v>
      </c>
      <c r="M6" s="20" t="str">
        <f>[106]결승기록지!$E$14</f>
        <v>용남고</v>
      </c>
      <c r="N6" s="21" t="str">
        <f>[106]결승기록지!$F$14</f>
        <v>10.79</v>
      </c>
      <c r="O6" s="19" t="str">
        <f>[106]결승기록지!$C$15</f>
        <v>이태화</v>
      </c>
      <c r="P6" s="20" t="str">
        <f>[106]결승기록지!$E$15</f>
        <v>동인천고</v>
      </c>
      <c r="Q6" s="21" t="str">
        <f>[106]결승기록지!$F$15</f>
        <v>10.81</v>
      </c>
      <c r="R6" s="19" t="str">
        <f>[106]결승기록지!$C$16</f>
        <v>김현수</v>
      </c>
      <c r="S6" s="20" t="str">
        <f>[106]결승기록지!$E$16</f>
        <v>김해가야고</v>
      </c>
      <c r="T6" s="21" t="str">
        <f>[106]결승기록지!$F$16</f>
        <v>11.00</v>
      </c>
      <c r="U6" s="19"/>
      <c r="V6" s="20"/>
      <c r="W6" s="21"/>
      <c r="X6" s="19"/>
      <c r="Y6" s="20"/>
      <c r="Z6" s="21"/>
    </row>
    <row r="7" spans="1:26" s="26" customFormat="1" ht="13.5" customHeight="1">
      <c r="A7" s="72"/>
      <c r="B7" s="12" t="s">
        <v>14</v>
      </c>
      <c r="C7" s="22"/>
      <c r="D7" s="23" t="str">
        <f>[106]결승기록지!$F$8</f>
        <v>3.9</v>
      </c>
      <c r="E7" s="57" t="s">
        <v>55</v>
      </c>
      <c r="F7" s="47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4"/>
    </row>
    <row r="8" spans="1:26" s="26" customFormat="1" ht="13.5" customHeight="1">
      <c r="A8" s="72">
        <v>3</v>
      </c>
      <c r="B8" s="13" t="s">
        <v>18</v>
      </c>
      <c r="C8" s="19" t="str">
        <f>[107]결승기록지!$C$11</f>
        <v>이태화</v>
      </c>
      <c r="D8" s="20" t="str">
        <f>[107]결승기록지!$E$11</f>
        <v>동인천고</v>
      </c>
      <c r="E8" s="21" t="str">
        <f>[107]결승기록지!$F$11</f>
        <v>22.28 CR</v>
      </c>
      <c r="F8" s="19" t="str">
        <f>[107]결승기록지!$C$12</f>
        <v>이태희</v>
      </c>
      <c r="G8" s="20" t="str">
        <f>[107]결승기록지!$E$12</f>
        <v>용남고</v>
      </c>
      <c r="H8" s="21" t="str">
        <f>[107]결승기록지!$F$12</f>
        <v>22.83</v>
      </c>
      <c r="I8" s="19" t="str">
        <f>[107]결승기록지!$C$13</f>
        <v>김승민</v>
      </c>
      <c r="J8" s="20" t="str">
        <f>[107]결승기록지!$E$13</f>
        <v>충남체육고</v>
      </c>
      <c r="K8" s="21" t="str">
        <f>[107]결승기록지!$F$13</f>
        <v>22.86</v>
      </c>
      <c r="L8" s="19"/>
      <c r="M8" s="20"/>
      <c r="N8" s="21"/>
      <c r="O8" s="19"/>
      <c r="P8" s="20"/>
      <c r="Q8" s="21"/>
      <c r="R8" s="19"/>
      <c r="S8" s="20"/>
      <c r="T8" s="21"/>
      <c r="U8" s="19"/>
      <c r="V8" s="20"/>
      <c r="W8" s="21"/>
      <c r="X8" s="19"/>
      <c r="Y8" s="20"/>
      <c r="Z8" s="21"/>
    </row>
    <row r="9" spans="1:26" s="26" customFormat="1" ht="13.5" customHeight="1">
      <c r="A9" s="72"/>
      <c r="B9" s="12" t="s">
        <v>14</v>
      </c>
      <c r="C9" s="22"/>
      <c r="D9" s="23" t="str">
        <f>[107]결승기록지!$G$8</f>
        <v>0.3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4"/>
    </row>
    <row r="10" spans="1:26" s="26" customFormat="1" ht="13.5" customHeight="1">
      <c r="A10" s="39">
        <v>2</v>
      </c>
      <c r="B10" s="14" t="s">
        <v>25</v>
      </c>
      <c r="C10" s="19" t="str">
        <f>[108]결승기록지!$C$11</f>
        <v>정윤성</v>
      </c>
      <c r="D10" s="20" t="str">
        <f>[108]결승기록지!$E$11</f>
        <v>충남체육고</v>
      </c>
      <c r="E10" s="21" t="str">
        <f>[108]결승기록지!$F$11</f>
        <v>50.10</v>
      </c>
      <c r="F10" s="19" t="str">
        <f>[108]결승기록지!$C$12</f>
        <v>여건</v>
      </c>
      <c r="G10" s="20" t="str">
        <f>[108]결승기록지!$E$12</f>
        <v>김포제일공업고</v>
      </c>
      <c r="H10" s="21" t="str">
        <f>[108]결승기록지!$F$12</f>
        <v>54.70</v>
      </c>
      <c r="I10" s="19" t="str">
        <f>[108]결승기록지!$C$13</f>
        <v>이진영</v>
      </c>
      <c r="J10" s="20" t="str">
        <f>[108]결승기록지!$E$13</f>
        <v>심원고</v>
      </c>
      <c r="K10" s="21" t="str">
        <f>[108]결승기록지!$F$13</f>
        <v>58.73</v>
      </c>
      <c r="L10" s="19"/>
      <c r="M10" s="20"/>
      <c r="N10" s="21"/>
      <c r="O10" s="19"/>
      <c r="P10" s="20"/>
      <c r="Q10" s="21"/>
      <c r="R10" s="19"/>
      <c r="S10" s="20"/>
      <c r="T10" s="21"/>
      <c r="U10" s="19"/>
      <c r="V10" s="20"/>
      <c r="W10" s="21"/>
      <c r="X10" s="19"/>
      <c r="Y10" s="20"/>
      <c r="Z10" s="21"/>
    </row>
    <row r="11" spans="1:26" s="26" customFormat="1" ht="13.5" customHeight="1">
      <c r="A11" s="39">
        <v>4</v>
      </c>
      <c r="B11" s="14" t="s">
        <v>19</v>
      </c>
      <c r="C11" s="19" t="str">
        <f>[109]결승기록지!$C$11</f>
        <v>서알리</v>
      </c>
      <c r="D11" s="20" t="str">
        <f>[109]결승기록지!$E$11</f>
        <v>김해가야고</v>
      </c>
      <c r="E11" s="21" t="str">
        <f>[109]결승기록지!$F$11</f>
        <v>1:58.64 CR</v>
      </c>
      <c r="F11" s="19" t="str">
        <f>[109]결승기록지!$C$12</f>
        <v>최재혁</v>
      </c>
      <c r="G11" s="20" t="str">
        <f>[109]결승기록지!$E$12</f>
        <v>경북체육고</v>
      </c>
      <c r="H11" s="21" t="str">
        <f>[109]결승기록지!$F$12</f>
        <v>2:00.62</v>
      </c>
      <c r="I11" s="19" t="str">
        <f>[109]결승기록지!$C$13</f>
        <v>김성호</v>
      </c>
      <c r="J11" s="20" t="str">
        <f>[109]결승기록지!$E$13</f>
        <v>충남체육고</v>
      </c>
      <c r="K11" s="21" t="str">
        <f>[109]결승기록지!$F$13</f>
        <v>2:00.92</v>
      </c>
      <c r="L11" s="19" t="str">
        <f>[109]결승기록지!$C$14</f>
        <v>정승화</v>
      </c>
      <c r="M11" s="20" t="str">
        <f>[109]결승기록지!$E$14</f>
        <v>전남체육고</v>
      </c>
      <c r="N11" s="21" t="str">
        <f>[109]결승기록지!$F$14</f>
        <v>2:09.74</v>
      </c>
      <c r="O11" s="19" t="str">
        <f>[109]결승기록지!$C$15</f>
        <v>이영웅</v>
      </c>
      <c r="P11" s="20" t="str">
        <f>[109]결승기록지!$E$15</f>
        <v>문창고</v>
      </c>
      <c r="Q11" s="21" t="str">
        <f>[109]결승기록지!$F$15</f>
        <v>2:26.00</v>
      </c>
      <c r="R11" s="19"/>
      <c r="S11" s="20"/>
      <c r="T11" s="21"/>
      <c r="U11" s="19"/>
      <c r="V11" s="20"/>
      <c r="W11" s="21"/>
      <c r="X11" s="19"/>
      <c r="Y11" s="20"/>
      <c r="Z11" s="21"/>
    </row>
    <row r="12" spans="1:26" s="26" customFormat="1" ht="13.5" customHeight="1">
      <c r="A12" s="39">
        <v>2</v>
      </c>
      <c r="B12" s="14" t="s">
        <v>20</v>
      </c>
      <c r="C12" s="19" t="str">
        <f>[110]결승기록지!$C$11</f>
        <v>오창기</v>
      </c>
      <c r="D12" s="20" t="str">
        <f>[110]결승기록지!$E$11</f>
        <v>김해가야고</v>
      </c>
      <c r="E12" s="21" t="str">
        <f>[110]결승기록지!$F$11</f>
        <v>3:56.91 CR</v>
      </c>
      <c r="F12" s="19" t="str">
        <f>[110]결승기록지!$C$12</f>
        <v>오민석</v>
      </c>
      <c r="G12" s="20" t="str">
        <f>[110]결승기록지!$E$12</f>
        <v>순심고</v>
      </c>
      <c r="H12" s="21" t="str">
        <f>[110]결승기록지!$F$12</f>
        <v>4:00.28 CR</v>
      </c>
      <c r="I12" s="19" t="str">
        <f>[110]결승기록지!$C$13</f>
        <v>김현우</v>
      </c>
      <c r="J12" s="20" t="str">
        <f>[110]결승기록지!$E$13</f>
        <v>충남체육고</v>
      </c>
      <c r="K12" s="21" t="str">
        <f>[110]결승기록지!$F$13</f>
        <v>4:08.06</v>
      </c>
      <c r="L12" s="19" t="str">
        <f>[110]결승기록지!$C$14</f>
        <v>심규현</v>
      </c>
      <c r="M12" s="20" t="str">
        <f>[110]결승기록지!$E$14</f>
        <v>배문고</v>
      </c>
      <c r="N12" s="21" t="str">
        <f>[110]결승기록지!$F$14</f>
        <v>4:08.69</v>
      </c>
      <c r="O12" s="19" t="str">
        <f>[110]결승기록지!$C$15</f>
        <v>정원희</v>
      </c>
      <c r="P12" s="20" t="str">
        <f>[110]결승기록지!$E$15</f>
        <v>강릉명륜고</v>
      </c>
      <c r="Q12" s="21" t="str">
        <f>[110]결승기록지!$F$15</f>
        <v>4:12.70</v>
      </c>
      <c r="R12" s="19" t="str">
        <f>[110]결승기록지!$C$16</f>
        <v>정승화</v>
      </c>
      <c r="S12" s="20" t="str">
        <f>[110]결승기록지!$E$16</f>
        <v>전남체육고</v>
      </c>
      <c r="T12" s="21" t="str">
        <f>[110]결승기록지!$F$16</f>
        <v>4:18.88</v>
      </c>
      <c r="U12" s="19" t="str">
        <f>[110]결승기록지!$C$17</f>
        <v>김홍민</v>
      </c>
      <c r="V12" s="20" t="str">
        <f>[110]결승기록지!$E$17</f>
        <v>배문고</v>
      </c>
      <c r="W12" s="21" t="str">
        <f>[110]결승기록지!$F$17</f>
        <v>4:19.33</v>
      </c>
      <c r="X12" s="19" t="str">
        <f>[110]결승기록지!$C$18</f>
        <v>김성호</v>
      </c>
      <c r="Y12" s="20" t="str">
        <f>[110]결승기록지!$E$18</f>
        <v>충남체육고</v>
      </c>
      <c r="Z12" s="21" t="str">
        <f>[110]결승기록지!$F$18</f>
        <v>4:27.74</v>
      </c>
    </row>
    <row r="13" spans="1:26" s="26" customFormat="1" ht="13.5" customHeight="1">
      <c r="A13" s="39">
        <v>5</v>
      </c>
      <c r="B13" s="14" t="s">
        <v>30</v>
      </c>
      <c r="C13" s="19" t="str">
        <f>[111]결승기록지!$C$11</f>
        <v>오민석</v>
      </c>
      <c r="D13" s="20" t="str">
        <f>[111]결승기록지!$E$11</f>
        <v>순심고</v>
      </c>
      <c r="E13" s="21" t="str">
        <f>[111]결승기록지!$F$11</f>
        <v>16:04.25</v>
      </c>
      <c r="F13" s="19" t="str">
        <f>[111]결승기록지!$C$12</f>
        <v>심규현</v>
      </c>
      <c r="G13" s="20" t="str">
        <f>[111]결승기록지!$E$12</f>
        <v>배문고</v>
      </c>
      <c r="H13" s="21" t="str">
        <f>[111]결승기록지!$F$12</f>
        <v>16:08.97</v>
      </c>
      <c r="I13" s="19" t="str">
        <f>[111]결승기록지!$C$13</f>
        <v>김현우</v>
      </c>
      <c r="J13" s="20" t="str">
        <f>[111]결승기록지!$E$13</f>
        <v>충남체육고</v>
      </c>
      <c r="K13" s="21" t="str">
        <f>[111]결승기록지!$F$13</f>
        <v>16:25.47</v>
      </c>
      <c r="L13" s="19" t="str">
        <f>[111]결승기록지!$C$14</f>
        <v>이정훈</v>
      </c>
      <c r="M13" s="20" t="str">
        <f>[111]결승기록지!$E$14</f>
        <v>순심고</v>
      </c>
      <c r="N13" s="21" t="str">
        <f>[111]결승기록지!$F$14</f>
        <v>16:28.26</v>
      </c>
      <c r="O13" s="19" t="str">
        <f>[111]결승기록지!$C$15</f>
        <v>정원희</v>
      </c>
      <c r="P13" s="20" t="str">
        <f>[111]결승기록지!$E$15</f>
        <v>강릉명륜고</v>
      </c>
      <c r="Q13" s="21" t="str">
        <f>[111]결승기록지!$F$15</f>
        <v>16:52.39</v>
      </c>
      <c r="R13" s="19" t="str">
        <f>[111]결승기록지!$C$16</f>
        <v>김홍민</v>
      </c>
      <c r="S13" s="20" t="str">
        <f>[111]결승기록지!$E$16</f>
        <v>배문고</v>
      </c>
      <c r="T13" s="21" t="str">
        <f>[111]결승기록지!$F$16</f>
        <v>16:57.76</v>
      </c>
      <c r="U13" s="19"/>
      <c r="V13" s="20"/>
      <c r="W13" s="21"/>
      <c r="X13" s="19"/>
      <c r="Y13" s="20"/>
      <c r="Z13" s="21"/>
    </row>
    <row r="14" spans="1:26" s="26" customFormat="1" ht="13.5" customHeight="1">
      <c r="A14" s="39">
        <v>1</v>
      </c>
      <c r="B14" s="54" t="s">
        <v>35</v>
      </c>
      <c r="C14" s="15" t="str">
        <f>[112]결승기록지!$C$11</f>
        <v>이영웅</v>
      </c>
      <c r="D14" s="16" t="str">
        <f>[112]결승기록지!$E$11</f>
        <v>문창고</v>
      </c>
      <c r="E14" s="17" t="str">
        <f>[112]결승기록지!$F$11</f>
        <v>10:52.01</v>
      </c>
      <c r="F14" s="15" t="str">
        <f>[112]결승기록지!$C$12</f>
        <v>박노진</v>
      </c>
      <c r="G14" s="16" t="str">
        <f>[112]결승기록지!$E$12</f>
        <v>충북체육고</v>
      </c>
      <c r="H14" s="17" t="str">
        <f>[112]결승기록지!$F$12</f>
        <v>10:53.69</v>
      </c>
      <c r="I14" s="15"/>
      <c r="J14" s="16"/>
      <c r="K14" s="17"/>
      <c r="L14" s="15"/>
      <c r="M14" s="16"/>
      <c r="N14" s="17"/>
      <c r="O14" s="15"/>
      <c r="P14" s="16"/>
      <c r="Q14" s="17"/>
      <c r="R14" s="15"/>
      <c r="S14" s="16"/>
      <c r="T14" s="17"/>
      <c r="U14" s="15"/>
      <c r="V14" s="16"/>
      <c r="W14" s="17"/>
      <c r="X14" s="15"/>
      <c r="Y14" s="16"/>
      <c r="Z14" s="17"/>
    </row>
    <row r="15" spans="1:26" s="26" customFormat="1" ht="6" customHeight="1">
      <c r="A15" s="39"/>
      <c r="B15" s="53"/>
      <c r="C15" s="22"/>
      <c r="D15" s="46" t="s">
        <v>54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4"/>
    </row>
    <row r="16" spans="1:26" s="26" customFormat="1" ht="13.5" customHeight="1">
      <c r="A16" s="39">
        <v>2</v>
      </c>
      <c r="B16" s="14" t="s">
        <v>40</v>
      </c>
      <c r="C16" s="15" t="str">
        <f>[113]결승기록지!$C$11</f>
        <v>김우현</v>
      </c>
      <c r="D16" s="16" t="str">
        <f>[113]결승기록지!$E$11</f>
        <v>문창고</v>
      </c>
      <c r="E16" s="17" t="str">
        <f>[113]결승기록지!$F$11</f>
        <v>25:49.33</v>
      </c>
      <c r="F16" s="15" t="str">
        <f>[113]결승기록지!$C$12</f>
        <v>김도현</v>
      </c>
      <c r="G16" s="16" t="str">
        <f>[113]결승기록지!$E$12</f>
        <v>경북체육고</v>
      </c>
      <c r="H16" s="17" t="str">
        <f>[113]결승기록지!$F$12</f>
        <v>27:24.35</v>
      </c>
      <c r="I16" s="15"/>
      <c r="J16" s="16"/>
      <c r="K16" s="17"/>
      <c r="L16" s="15"/>
      <c r="M16" s="16"/>
      <c r="N16" s="17"/>
      <c r="O16" s="15"/>
      <c r="P16" s="16"/>
      <c r="Q16" s="17"/>
      <c r="R16" s="15"/>
      <c r="S16" s="16"/>
      <c r="T16" s="36"/>
      <c r="U16" s="15"/>
      <c r="V16" s="16"/>
      <c r="W16" s="36"/>
      <c r="X16" s="15"/>
      <c r="Y16" s="16"/>
      <c r="Z16" s="36"/>
    </row>
    <row r="17" spans="1:26" s="45" customFormat="1" ht="13.5" customHeight="1">
      <c r="A17" s="32">
        <v>4</v>
      </c>
      <c r="B17" s="14" t="s">
        <v>36</v>
      </c>
      <c r="C17" s="15" t="str">
        <f>[114]결승기록지!$C$11</f>
        <v>이재윤</v>
      </c>
      <c r="D17" s="16" t="str">
        <f>[114]결승기록지!$E$11</f>
        <v>포항이동고</v>
      </c>
      <c r="E17" s="17" t="str">
        <f>[114]결승기록지!$F$11</f>
        <v>57.17</v>
      </c>
      <c r="F17" s="15" t="str">
        <f>[114]결승기록지!$C$12</f>
        <v>임채윤</v>
      </c>
      <c r="G17" s="16" t="str">
        <f>[114]결승기록지!$E$12</f>
        <v>광주체육고</v>
      </c>
      <c r="H17" s="17" t="str">
        <f>[114]결승기록지!$F$12</f>
        <v>58.07</v>
      </c>
      <c r="I17" s="15" t="str">
        <f>[114]결승기록지!$C$13</f>
        <v>이진영</v>
      </c>
      <c r="J17" s="16" t="str">
        <f>[114]결승기록지!$E$13</f>
        <v>심원고</v>
      </c>
      <c r="K17" s="17" t="str">
        <f>[114]결승기록지!$F$13</f>
        <v>1:03.41</v>
      </c>
      <c r="L17" s="15"/>
      <c r="M17" s="16"/>
      <c r="N17" s="17"/>
      <c r="O17" s="15"/>
      <c r="P17" s="16"/>
      <c r="Q17" s="17"/>
      <c r="R17" s="15"/>
      <c r="S17" s="16"/>
      <c r="T17" s="17"/>
      <c r="U17" s="15"/>
      <c r="V17" s="16"/>
      <c r="W17" s="17"/>
      <c r="X17" s="15"/>
      <c r="Y17" s="16"/>
      <c r="Z17" s="17"/>
    </row>
    <row r="18" spans="1:26" s="26" customFormat="1" ht="13.5" customHeight="1">
      <c r="A18" s="72">
        <v>1</v>
      </c>
      <c r="B18" s="13" t="s">
        <v>17</v>
      </c>
      <c r="C18" s="19" t="str">
        <f>[115]멀리!$C$11</f>
        <v>이찬형</v>
      </c>
      <c r="D18" s="20" t="str">
        <f>[115]멀리!$E$11</f>
        <v>대전체육고</v>
      </c>
      <c r="E18" s="21" t="str">
        <f>[115]멀리!$F$11</f>
        <v>7.00 CR</v>
      </c>
      <c r="F18" s="19" t="str">
        <f>[115]멀리!$C$12</f>
        <v>김지환</v>
      </c>
      <c r="G18" s="20" t="str">
        <f>[115]멀리!$E$12</f>
        <v>경기모바일과학고</v>
      </c>
      <c r="H18" s="21" t="str">
        <f>[115]멀리!$F$12</f>
        <v>6.36</v>
      </c>
      <c r="I18" s="19"/>
      <c r="J18" s="20"/>
      <c r="K18" s="40"/>
      <c r="L18" s="19"/>
      <c r="M18" s="20"/>
      <c r="N18" s="21"/>
      <c r="O18" s="19"/>
      <c r="P18" s="20"/>
      <c r="Q18" s="40"/>
      <c r="R18" s="19"/>
      <c r="S18" s="20"/>
      <c r="T18" s="21"/>
      <c r="U18" s="19"/>
      <c r="V18" s="20"/>
      <c r="W18" s="21"/>
      <c r="X18" s="19"/>
      <c r="Y18" s="20"/>
      <c r="Z18" s="21"/>
    </row>
    <row r="19" spans="1:26" s="26" customFormat="1" ht="13.5" customHeight="1">
      <c r="A19" s="72"/>
      <c r="B19" s="52" t="s">
        <v>14</v>
      </c>
      <c r="C19" s="31"/>
      <c r="D19" s="23" t="str">
        <f>[115]멀리!$G$11</f>
        <v>0.1</v>
      </c>
      <c r="E19" s="24"/>
      <c r="F19" s="31"/>
      <c r="G19" s="23" t="str">
        <f>[115]멀리!$G$12</f>
        <v>-0.2</v>
      </c>
      <c r="H19" s="24"/>
      <c r="I19" s="22"/>
      <c r="J19" s="23"/>
      <c r="K19" s="24"/>
      <c r="L19" s="31"/>
      <c r="M19" s="23"/>
      <c r="N19" s="24"/>
      <c r="O19" s="22"/>
      <c r="P19" s="23"/>
      <c r="Q19" s="24"/>
      <c r="R19" s="22"/>
      <c r="S19" s="23"/>
      <c r="T19" s="41"/>
      <c r="U19" s="42"/>
      <c r="V19" s="23"/>
      <c r="W19" s="41"/>
      <c r="X19" s="22"/>
      <c r="Y19" s="23"/>
      <c r="Z19" s="24"/>
    </row>
    <row r="20" spans="1:26" s="26" customFormat="1" ht="6" customHeight="1">
      <c r="A20" s="39"/>
      <c r="B20" s="53"/>
      <c r="C20" s="22"/>
      <c r="D20" s="46" t="s">
        <v>54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4"/>
    </row>
    <row r="21" spans="1:26" s="26" customFormat="1" ht="13.5" customHeight="1">
      <c r="A21" s="72">
        <v>3</v>
      </c>
      <c r="B21" s="13" t="s">
        <v>16</v>
      </c>
      <c r="C21" s="19" t="str">
        <f>[115]세단!$C$11</f>
        <v>윤여준</v>
      </c>
      <c r="D21" s="20" t="str">
        <f>[115]세단!$E$11</f>
        <v>충남체육고</v>
      </c>
      <c r="E21" s="21" t="str">
        <f>[115]세단!$F$11</f>
        <v>14.70</v>
      </c>
      <c r="F21" s="19" t="str">
        <f>[115]세단!$C$12</f>
        <v>김지환</v>
      </c>
      <c r="G21" s="20" t="str">
        <f>[115]세단!$E$12</f>
        <v>경기모바일과학고</v>
      </c>
      <c r="H21" s="21" t="str">
        <f>[115]세단!$F$12</f>
        <v>14.23</v>
      </c>
      <c r="I21" s="19"/>
      <c r="J21" s="20"/>
      <c r="K21" s="21"/>
      <c r="L21" s="19"/>
      <c r="M21" s="20"/>
      <c r="N21" s="21"/>
      <c r="O21" s="19"/>
      <c r="P21" s="20"/>
      <c r="Q21" s="40"/>
      <c r="R21" s="19"/>
      <c r="S21" s="20"/>
      <c r="T21" s="21"/>
      <c r="U21" s="19"/>
      <c r="V21" s="20"/>
      <c r="W21" s="21"/>
      <c r="X21" s="19"/>
      <c r="Y21" s="20"/>
      <c r="Z21" s="21"/>
    </row>
    <row r="22" spans="1:26" s="26" customFormat="1" ht="13.5" customHeight="1">
      <c r="A22" s="72"/>
      <c r="B22" s="12" t="s">
        <v>14</v>
      </c>
      <c r="C22" s="31"/>
      <c r="D22" s="23" t="str">
        <f>[115]세단!$G$11</f>
        <v>0.2</v>
      </c>
      <c r="E22" s="24"/>
      <c r="F22" s="31"/>
      <c r="G22" s="23" t="str">
        <f>[115]세단!$G$12</f>
        <v>-0.3</v>
      </c>
      <c r="H22" s="24"/>
      <c r="I22" s="31"/>
      <c r="J22" s="23"/>
      <c r="K22" s="24"/>
      <c r="L22" s="31"/>
      <c r="M22" s="23"/>
      <c r="N22" s="24"/>
      <c r="O22" s="22"/>
      <c r="P22" s="23"/>
      <c r="Q22" s="24"/>
      <c r="R22" s="22"/>
      <c r="S22" s="23"/>
      <c r="T22" s="41"/>
      <c r="U22" s="42"/>
      <c r="V22" s="23"/>
      <c r="W22" s="41"/>
      <c r="X22" s="22"/>
      <c r="Y22" s="23"/>
      <c r="Z22" s="24"/>
    </row>
    <row r="23" spans="1:26" s="26" customFormat="1" ht="13.5" customHeight="1">
      <c r="A23" s="39">
        <v>1</v>
      </c>
      <c r="B23" s="54" t="s">
        <v>43</v>
      </c>
      <c r="C23" s="15" t="str">
        <f>[115]포환!$C$11</f>
        <v>주재훈</v>
      </c>
      <c r="D23" s="16" t="str">
        <f>[115]포환!$E$11</f>
        <v>동인천고</v>
      </c>
      <c r="E23" s="17" t="str">
        <f>[115]포환!$F$11</f>
        <v>15.72 CR</v>
      </c>
      <c r="F23" s="15"/>
      <c r="G23" s="16"/>
      <c r="H23" s="17"/>
      <c r="I23" s="15"/>
      <c r="J23" s="16"/>
      <c r="K23" s="17"/>
      <c r="L23" s="15"/>
      <c r="M23" s="16"/>
      <c r="N23" s="17"/>
      <c r="O23" s="15"/>
      <c r="P23" s="16"/>
      <c r="Q23" s="17"/>
      <c r="R23" s="15"/>
      <c r="S23" s="16"/>
      <c r="T23" s="36"/>
      <c r="U23" s="15"/>
      <c r="V23" s="16"/>
      <c r="W23" s="36"/>
      <c r="X23" s="15"/>
      <c r="Y23" s="16"/>
      <c r="Z23" s="36"/>
    </row>
    <row r="24" spans="1:26" s="26" customFormat="1" ht="6" customHeight="1">
      <c r="A24" s="39"/>
      <c r="B24" s="53"/>
      <c r="C24" s="22"/>
      <c r="D24" s="46" t="s">
        <v>54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4"/>
    </row>
    <row r="25" spans="1:26" s="26" customFormat="1" ht="13.5" customHeight="1">
      <c r="A25" s="39">
        <v>1</v>
      </c>
      <c r="B25" s="54" t="s">
        <v>31</v>
      </c>
      <c r="C25" s="15" t="str">
        <f>[115]해머!$C$11</f>
        <v>김영욱</v>
      </c>
      <c r="D25" s="16" t="str">
        <f>[115]해머!$E$11</f>
        <v>김화공업고</v>
      </c>
      <c r="E25" s="17" t="str">
        <f>[115]해머!$F$11</f>
        <v>52.50</v>
      </c>
      <c r="F25" s="15"/>
      <c r="G25" s="16"/>
      <c r="H25" s="17"/>
      <c r="I25" s="15"/>
      <c r="J25" s="16"/>
      <c r="K25" s="17"/>
      <c r="L25" s="15"/>
      <c r="M25" s="16"/>
      <c r="N25" s="17"/>
      <c r="O25" s="15"/>
      <c r="P25" s="16"/>
      <c r="Q25" s="17"/>
      <c r="R25" s="15"/>
      <c r="S25" s="16"/>
      <c r="T25" s="36"/>
      <c r="U25" s="15"/>
      <c r="V25" s="16"/>
      <c r="W25" s="36"/>
      <c r="X25" s="15"/>
      <c r="Y25" s="16"/>
      <c r="Z25" s="36"/>
    </row>
    <row r="26" spans="1:26" s="26" customFormat="1" ht="6" customHeight="1">
      <c r="A26" s="39"/>
      <c r="B26" s="53"/>
      <c r="C26" s="22"/>
      <c r="D26" s="46" t="s">
        <v>54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4"/>
    </row>
    <row r="27" spans="1:26" s="26" customFormat="1" ht="7.5" customHeight="1">
      <c r="A27" s="3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s="9" customFormat="1">
      <c r="A28" s="43"/>
      <c r="B28" s="75" t="s">
        <v>42</v>
      </c>
      <c r="C28" s="75"/>
      <c r="D28" s="10"/>
      <c r="E28" s="10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10"/>
      <c r="U28" s="10"/>
      <c r="V28" s="10"/>
      <c r="W28" s="10"/>
      <c r="X28" s="10"/>
      <c r="Y28" s="10"/>
      <c r="Z28" s="10"/>
    </row>
    <row r="29" spans="1:26" ht="7.5" customHeight="1">
      <c r="A29" s="4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B30" s="7" t="s">
        <v>8</v>
      </c>
      <c r="C30" s="48"/>
      <c r="D30" s="49" t="s">
        <v>0</v>
      </c>
      <c r="E30" s="50"/>
      <c r="F30" s="48"/>
      <c r="G30" s="49" t="s">
        <v>11</v>
      </c>
      <c r="H30" s="50"/>
      <c r="I30" s="48"/>
      <c r="J30" s="49" t="s">
        <v>1</v>
      </c>
      <c r="K30" s="50"/>
      <c r="L30" s="48"/>
      <c r="M30" s="49" t="s">
        <v>2</v>
      </c>
      <c r="N30" s="50"/>
      <c r="O30" s="48"/>
      <c r="P30" s="49" t="s">
        <v>3</v>
      </c>
      <c r="Q30" s="50"/>
      <c r="R30" s="48"/>
      <c r="S30" s="49" t="s">
        <v>4</v>
      </c>
      <c r="T30" s="50"/>
      <c r="U30" s="48"/>
      <c r="V30" s="49" t="s">
        <v>5</v>
      </c>
      <c r="W30" s="50"/>
      <c r="X30" s="48"/>
      <c r="Y30" s="49" t="s">
        <v>9</v>
      </c>
      <c r="Z30" s="50"/>
    </row>
    <row r="31" spans="1:26" ht="14.5" thickBot="1">
      <c r="A31" s="35"/>
      <c r="B31" s="51" t="s">
        <v>12</v>
      </c>
      <c r="C31" s="5" t="s">
        <v>6</v>
      </c>
      <c r="D31" s="5" t="s">
        <v>10</v>
      </c>
      <c r="E31" s="5" t="s">
        <v>7</v>
      </c>
      <c r="F31" s="5" t="s">
        <v>6</v>
      </c>
      <c r="G31" s="5" t="s">
        <v>10</v>
      </c>
      <c r="H31" s="5" t="s">
        <v>7</v>
      </c>
      <c r="I31" s="5" t="s">
        <v>6</v>
      </c>
      <c r="J31" s="5" t="s">
        <v>10</v>
      </c>
      <c r="K31" s="5" t="s">
        <v>7</v>
      </c>
      <c r="L31" s="5" t="s">
        <v>6</v>
      </c>
      <c r="M31" s="5" t="s">
        <v>10</v>
      </c>
      <c r="N31" s="5" t="s">
        <v>7</v>
      </c>
      <c r="O31" s="5" t="s">
        <v>6</v>
      </c>
      <c r="P31" s="5" t="s">
        <v>10</v>
      </c>
      <c r="Q31" s="5" t="s">
        <v>7</v>
      </c>
      <c r="R31" s="5" t="s">
        <v>6</v>
      </c>
      <c r="S31" s="5" t="s">
        <v>10</v>
      </c>
      <c r="T31" s="5" t="s">
        <v>7</v>
      </c>
      <c r="U31" s="5" t="s">
        <v>6</v>
      </c>
      <c r="V31" s="5" t="s">
        <v>10</v>
      </c>
      <c r="W31" s="5" t="s">
        <v>7</v>
      </c>
      <c r="X31" s="5" t="s">
        <v>6</v>
      </c>
      <c r="Y31" s="5" t="s">
        <v>10</v>
      </c>
      <c r="Z31" s="5" t="s">
        <v>7</v>
      </c>
    </row>
    <row r="32" spans="1:26" s="26" customFormat="1" ht="13.5" customHeight="1" thickTop="1">
      <c r="A32" s="72">
        <v>2</v>
      </c>
      <c r="B32" s="13" t="s">
        <v>13</v>
      </c>
      <c r="C32" s="19" t="str">
        <f>[116]결승기록지!$C$11</f>
        <v>김민서</v>
      </c>
      <c r="D32" s="20" t="str">
        <f>[116]결승기록지!$E$11</f>
        <v>경기체육고</v>
      </c>
      <c r="E32" s="21" t="str">
        <f>[116]결승기록지!$F$11</f>
        <v>12.61 CR</v>
      </c>
      <c r="F32" s="19"/>
      <c r="G32" s="20"/>
      <c r="H32" s="21"/>
      <c r="I32" s="19"/>
      <c r="J32" s="20"/>
      <c r="K32" s="21"/>
      <c r="L32" s="19"/>
      <c r="M32" s="20"/>
      <c r="N32" s="21"/>
      <c r="O32" s="19"/>
      <c r="P32" s="20"/>
      <c r="Q32" s="21"/>
      <c r="R32" s="19"/>
      <c r="S32" s="20"/>
      <c r="T32" s="21"/>
      <c r="U32" s="19"/>
      <c r="V32" s="20"/>
      <c r="W32" s="21"/>
      <c r="X32" s="19"/>
      <c r="Y32" s="20"/>
      <c r="Z32" s="21"/>
    </row>
    <row r="33" spans="1:26" s="26" customFormat="1" ht="13.5" customHeight="1">
      <c r="A33" s="72"/>
      <c r="B33" s="12" t="s">
        <v>14</v>
      </c>
      <c r="C33" s="22"/>
      <c r="D33" s="23" t="str">
        <f>[116]결승기록지!$G$8</f>
        <v>0.0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4"/>
    </row>
    <row r="34" spans="1:26" s="26" customFormat="1" ht="6" customHeight="1">
      <c r="A34" s="39"/>
      <c r="B34" s="53"/>
      <c r="C34" s="22"/>
      <c r="D34" s="46" t="s">
        <v>54</v>
      </c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4"/>
    </row>
    <row r="35" spans="1:26" s="26" customFormat="1" ht="13.5" customHeight="1">
      <c r="A35" s="72">
        <v>3</v>
      </c>
      <c r="B35" s="13" t="s">
        <v>18</v>
      </c>
      <c r="C35" s="19" t="str">
        <f>[117]결승기록지!$C$11</f>
        <v>김민서</v>
      </c>
      <c r="D35" s="20" t="str">
        <f>[117]결승기록지!$E$11</f>
        <v>경기체육고</v>
      </c>
      <c r="E35" s="21" t="str">
        <f>[117]결승기록지!$F$11</f>
        <v>25.86</v>
      </c>
      <c r="F35" s="19" t="str">
        <f>[117]결승기록지!$C$12</f>
        <v>양예빈</v>
      </c>
      <c r="G35" s="20" t="str">
        <f>[117]결승기록지!$E$12</f>
        <v>전남체육고</v>
      </c>
      <c r="H35" s="21" t="str">
        <f>[117]결승기록지!$F$12</f>
        <v>26.13</v>
      </c>
      <c r="I35" s="19" t="str">
        <f>[117]결승기록지!$C$13</f>
        <v>김예영</v>
      </c>
      <c r="J35" s="20" t="str">
        <f>[117]결승기록지!$E$13</f>
        <v>남한고</v>
      </c>
      <c r="K35" s="21" t="str">
        <f>[117]결승기록지!$F$13</f>
        <v>26.64</v>
      </c>
      <c r="L35" s="19"/>
      <c r="M35" s="20"/>
      <c r="N35" s="21"/>
      <c r="O35" s="19"/>
      <c r="P35" s="20"/>
      <c r="Q35" s="21"/>
      <c r="R35" s="19"/>
      <c r="S35" s="20"/>
      <c r="T35" s="21"/>
      <c r="U35" s="19"/>
      <c r="V35" s="20"/>
      <c r="W35" s="21"/>
      <c r="X35" s="19"/>
      <c r="Y35" s="20"/>
      <c r="Z35" s="21"/>
    </row>
    <row r="36" spans="1:26" s="26" customFormat="1" ht="13.5" customHeight="1">
      <c r="A36" s="72"/>
      <c r="B36" s="12" t="s">
        <v>14</v>
      </c>
      <c r="C36" s="22"/>
      <c r="D36" s="23" t="str">
        <f>[117]결승기록지!$G$8</f>
        <v>0.7</v>
      </c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4"/>
    </row>
    <row r="37" spans="1:26" s="26" customFormat="1" ht="13.5" customHeight="1">
      <c r="A37" s="39">
        <v>1</v>
      </c>
      <c r="B37" s="14" t="s">
        <v>25</v>
      </c>
      <c r="C37" s="19" t="str">
        <f>[118]결승기록지!$C$11</f>
        <v>양예빈</v>
      </c>
      <c r="D37" s="20" t="str">
        <f>[118]결승기록지!$E$11</f>
        <v>전남체육고</v>
      </c>
      <c r="E37" s="21" t="str">
        <f>[118]결승기록지!$F$11</f>
        <v>57.29</v>
      </c>
      <c r="F37" s="19" t="str">
        <f>[118]결승기록지!$C$12</f>
        <v>김예영</v>
      </c>
      <c r="G37" s="20" t="str">
        <f>[118]결승기록지!$E$12</f>
        <v>남한고</v>
      </c>
      <c r="H37" s="21" t="str">
        <f>[118]결승기록지!$F$12</f>
        <v>1:00.49</v>
      </c>
      <c r="I37" s="19" t="str">
        <f>[118]결승기록지!$C$13</f>
        <v>이주현</v>
      </c>
      <c r="J37" s="20" t="str">
        <f>[118]결승기록지!$E$13</f>
        <v>소래고</v>
      </c>
      <c r="K37" s="21" t="str">
        <f>[118]결승기록지!$F$13</f>
        <v>1:02.55</v>
      </c>
      <c r="L37" s="19"/>
      <c r="M37" s="20"/>
      <c r="N37" s="21"/>
      <c r="O37" s="19"/>
      <c r="P37" s="20"/>
      <c r="Q37" s="21"/>
      <c r="R37" s="19"/>
      <c r="S37" s="20"/>
      <c r="T37" s="21"/>
      <c r="U37" s="19"/>
      <c r="V37" s="20"/>
      <c r="W37" s="21"/>
      <c r="X37" s="19"/>
      <c r="Y37" s="20"/>
      <c r="Z37" s="21"/>
    </row>
    <row r="38" spans="1:26" s="26" customFormat="1" ht="13.5" customHeight="1">
      <c r="A38" s="39">
        <v>2</v>
      </c>
      <c r="B38" s="14" t="s">
        <v>20</v>
      </c>
      <c r="C38" s="15" t="str">
        <f>[119]결승기록지!$C$11</f>
        <v>서은영</v>
      </c>
      <c r="D38" s="16" t="str">
        <f>[119]결승기록지!$E$11</f>
        <v>전남체육고</v>
      </c>
      <c r="E38" s="17" t="str">
        <f>[119]결승기록지!$F$11</f>
        <v>5:16.55</v>
      </c>
      <c r="F38" s="15"/>
      <c r="G38" s="16"/>
      <c r="H38" s="17"/>
      <c r="I38" s="15"/>
      <c r="J38" s="16"/>
      <c r="K38" s="17"/>
      <c r="L38" s="15"/>
      <c r="M38" s="16"/>
      <c r="N38" s="17"/>
      <c r="O38" s="15"/>
      <c r="P38" s="16"/>
      <c r="Q38" s="17"/>
      <c r="R38" s="15"/>
      <c r="S38" s="16"/>
      <c r="T38" s="17"/>
      <c r="U38" s="15"/>
      <c r="V38" s="16"/>
      <c r="W38" s="17"/>
      <c r="X38" s="15"/>
      <c r="Y38" s="16"/>
      <c r="Z38" s="17"/>
    </row>
    <row r="39" spans="1:26" s="26" customFormat="1" ht="6" customHeight="1">
      <c r="A39" s="39"/>
      <c r="B39" s="53"/>
      <c r="C39" s="22"/>
      <c r="D39" s="46" t="s">
        <v>54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4"/>
    </row>
    <row r="40" spans="1:26" s="26" customFormat="1" ht="13.5" customHeight="1">
      <c r="A40" s="39">
        <v>4</v>
      </c>
      <c r="B40" s="14" t="s">
        <v>30</v>
      </c>
      <c r="C40" s="15" t="str">
        <f>[120]결승기록지!$C$11</f>
        <v>서은영</v>
      </c>
      <c r="D40" s="16" t="str">
        <f>[120]결승기록지!$E$11</f>
        <v>전남체육고</v>
      </c>
      <c r="E40" s="17" t="str">
        <f>[120]결승기록지!$F$11</f>
        <v>20:50.98</v>
      </c>
      <c r="F40" s="15"/>
      <c r="G40" s="16"/>
      <c r="H40" s="17"/>
      <c r="I40" s="15"/>
      <c r="J40" s="16"/>
      <c r="K40" s="17"/>
      <c r="L40" s="15"/>
      <c r="M40" s="16"/>
      <c r="N40" s="17"/>
      <c r="O40" s="15"/>
      <c r="P40" s="16"/>
      <c r="Q40" s="17"/>
      <c r="R40" s="15"/>
      <c r="S40" s="16"/>
      <c r="T40" s="17"/>
      <c r="U40" s="15"/>
      <c r="V40" s="16"/>
      <c r="W40" s="17"/>
      <c r="X40" s="15"/>
      <c r="Y40" s="16"/>
      <c r="Z40" s="17"/>
    </row>
    <row r="41" spans="1:26" s="26" customFormat="1" ht="6" customHeight="1">
      <c r="A41" s="39"/>
      <c r="B41" s="53"/>
      <c r="C41" s="22"/>
      <c r="D41" s="46" t="s">
        <v>54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4"/>
    </row>
    <row r="42" spans="1:26" s="26" customFormat="1" ht="13.5" customHeight="1">
      <c r="A42" s="72">
        <v>3</v>
      </c>
      <c r="B42" s="13" t="s">
        <v>15</v>
      </c>
      <c r="C42" s="19" t="str">
        <f>[121]결승기록지!$C$11</f>
        <v>전지혜</v>
      </c>
      <c r="D42" s="20" t="str">
        <f>[121]결승기록지!$E$11</f>
        <v>신명고</v>
      </c>
      <c r="E42" s="21" t="str">
        <f>[121]결승기록지!$F$11</f>
        <v>16.18</v>
      </c>
      <c r="F42" s="19" t="str">
        <f>[121]결승기록지!$C$12</f>
        <v>김지원</v>
      </c>
      <c r="G42" s="20" t="str">
        <f>[121]결승기록지!$E$12</f>
        <v>신명고</v>
      </c>
      <c r="H42" s="21" t="str">
        <f>[121]결승기록지!$F$12</f>
        <v>16.91</v>
      </c>
      <c r="I42" s="19" t="str">
        <f>[121]결승기록지!$C$13</f>
        <v>최지우</v>
      </c>
      <c r="J42" s="20" t="str">
        <f>[121]결승기록지!$E$13</f>
        <v>충남체육고</v>
      </c>
      <c r="K42" s="21" t="str">
        <f>[121]결승기록지!$F$13</f>
        <v>18.41</v>
      </c>
      <c r="L42" s="19"/>
      <c r="M42" s="20"/>
      <c r="N42" s="21"/>
      <c r="O42" s="19"/>
      <c r="P42" s="20"/>
      <c r="Q42" s="21"/>
      <c r="R42" s="19"/>
      <c r="S42" s="20"/>
      <c r="T42" s="21"/>
      <c r="U42" s="19"/>
      <c r="V42" s="20"/>
      <c r="W42" s="21"/>
      <c r="X42" s="19"/>
      <c r="Y42" s="20"/>
      <c r="Z42" s="21"/>
    </row>
    <row r="43" spans="1:26" s="26" customFormat="1" ht="13.5" customHeight="1">
      <c r="A43" s="72"/>
      <c r="B43" s="12" t="s">
        <v>14</v>
      </c>
      <c r="C43" s="22"/>
      <c r="D43" s="23" t="str">
        <f>[121]결승기록지!$G$8</f>
        <v>1.0</v>
      </c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4"/>
    </row>
    <row r="44" spans="1:26" s="26" customFormat="1" ht="13.5" customHeight="1">
      <c r="A44" s="39">
        <v>5</v>
      </c>
      <c r="B44" s="14" t="s">
        <v>22</v>
      </c>
      <c r="C44" s="15" t="str">
        <f>[122]포환!$C$11</f>
        <v>최가은</v>
      </c>
      <c r="D44" s="16" t="str">
        <f>[122]포환!$E$11</f>
        <v>충북체육고</v>
      </c>
      <c r="E44" s="17" t="str">
        <f>[122]포환!$F$11</f>
        <v>12.31</v>
      </c>
      <c r="F44" s="15"/>
      <c r="G44" s="16"/>
      <c r="H44" s="17"/>
      <c r="I44" s="15"/>
      <c r="J44" s="16"/>
      <c r="K44" s="17"/>
      <c r="L44" s="15"/>
      <c r="M44" s="16"/>
      <c r="N44" s="17"/>
      <c r="O44" s="15"/>
      <c r="P44" s="16"/>
      <c r="Q44" s="17"/>
      <c r="R44" s="15"/>
      <c r="S44" s="16"/>
      <c r="T44" s="36"/>
      <c r="U44" s="15"/>
      <c r="V44" s="16"/>
      <c r="W44" s="36"/>
      <c r="X44" s="15"/>
      <c r="Y44" s="16"/>
      <c r="Z44" s="36"/>
    </row>
    <row r="45" spans="1:26" s="26" customFormat="1" ht="6" customHeight="1">
      <c r="A45" s="39"/>
      <c r="B45" s="53"/>
      <c r="C45" s="22"/>
      <c r="D45" s="46" t="s">
        <v>54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4"/>
    </row>
    <row r="46" spans="1:26" s="26" customFormat="1" ht="13.5" customHeight="1">
      <c r="A46" s="39">
        <v>4</v>
      </c>
      <c r="B46" s="14" t="s">
        <v>26</v>
      </c>
      <c r="C46" s="15" t="str">
        <f>[122]투창!$C$11</f>
        <v>최지우</v>
      </c>
      <c r="D46" s="16" t="str">
        <f>[122]투창!$E$11</f>
        <v>충남체육고</v>
      </c>
      <c r="E46" s="17" t="str">
        <f>[122]투창!$F$11</f>
        <v>32.47</v>
      </c>
      <c r="F46" s="15"/>
      <c r="G46" s="16"/>
      <c r="H46" s="17"/>
      <c r="I46" s="15"/>
      <c r="J46" s="16"/>
      <c r="K46" s="17"/>
      <c r="L46" s="15"/>
      <c r="M46" s="16"/>
      <c r="N46" s="17"/>
      <c r="O46" s="15"/>
      <c r="P46" s="16"/>
      <c r="Q46" s="17"/>
      <c r="R46" s="15"/>
      <c r="S46" s="16"/>
      <c r="T46" s="36"/>
      <c r="U46" s="15"/>
      <c r="V46" s="16"/>
      <c r="W46" s="36"/>
      <c r="X46" s="15"/>
      <c r="Y46" s="16"/>
      <c r="Z46" s="36"/>
    </row>
    <row r="47" spans="1:26" s="26" customFormat="1" ht="6" customHeight="1">
      <c r="A47" s="39"/>
      <c r="B47" s="53"/>
      <c r="C47" s="22"/>
      <c r="D47" s="46" t="s">
        <v>54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4"/>
    </row>
    <row r="48" spans="1:26" s="26" customFormat="1" ht="3.75" customHeight="1">
      <c r="A48" s="32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s="9" customFormat="1" ht="10.5" customHeight="1">
      <c r="A49" s="35"/>
      <c r="B49" s="11" t="s">
        <v>24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>
      <c r="A50" s="35"/>
    </row>
    <row r="51" spans="1:26">
      <c r="A51" s="35"/>
    </row>
  </sheetData>
  <mergeCells count="12">
    <mergeCell ref="A35:A36"/>
    <mergeCell ref="A42:A43"/>
    <mergeCell ref="E1:T1"/>
    <mergeCell ref="B2:C2"/>
    <mergeCell ref="F2:S2"/>
    <mergeCell ref="A6:A7"/>
    <mergeCell ref="A8:A9"/>
    <mergeCell ref="A18:A19"/>
    <mergeCell ref="A21:A22"/>
    <mergeCell ref="B28:C28"/>
    <mergeCell ref="F28:S28"/>
    <mergeCell ref="A32:A33"/>
  </mergeCells>
  <phoneticPr fontId="2" type="noConversion"/>
  <pageMargins left="0.35433070866141736" right="0" top="0" bottom="0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10</vt:i4>
      </vt:variant>
    </vt:vector>
  </HeadingPairs>
  <TitlesOfParts>
    <vt:vector size="20" baseType="lpstr">
      <vt:lpstr>4학년부</vt:lpstr>
      <vt:lpstr>5학년부</vt:lpstr>
      <vt:lpstr>6학년부</vt:lpstr>
      <vt:lpstr>중1학년부</vt:lpstr>
      <vt:lpstr>중2학년부</vt:lpstr>
      <vt:lpstr>중3학년부</vt:lpstr>
      <vt:lpstr>고1학년부</vt:lpstr>
      <vt:lpstr>고2학년부</vt:lpstr>
      <vt:lpstr>고3학년부</vt:lpstr>
      <vt:lpstr>통합경기</vt:lpstr>
      <vt:lpstr>'4학년부'!Print_Area</vt:lpstr>
      <vt:lpstr>'5학년부'!Print_Area</vt:lpstr>
      <vt:lpstr>'6학년부'!Print_Area</vt:lpstr>
      <vt:lpstr>고1학년부!Print_Area</vt:lpstr>
      <vt:lpstr>고2학년부!Print_Area</vt:lpstr>
      <vt:lpstr>고3학년부!Print_Area</vt:lpstr>
      <vt:lpstr>중1학년부!Print_Area</vt:lpstr>
      <vt:lpstr>중2학년부!Print_Area</vt:lpstr>
      <vt:lpstr>중3학년부!Print_Area</vt:lpstr>
      <vt:lpstr>통합경기!Print_Area</vt:lpstr>
    </vt:vector>
  </TitlesOfParts>
  <Company>대한육상경기연맹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user</cp:lastModifiedBy>
  <cp:lastPrinted>2022-09-19T04:30:54Z</cp:lastPrinted>
  <dcterms:created xsi:type="dcterms:W3CDTF">1999-06-20T15:40:19Z</dcterms:created>
  <dcterms:modified xsi:type="dcterms:W3CDTF">2022-09-28T03:39:57Z</dcterms:modified>
</cp:coreProperties>
</file>