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885" yWindow="-45" windowWidth="11250" windowHeight="7005"/>
  </bookViews>
  <sheets>
    <sheet name="남중" sheetId="13" r:id="rId1"/>
    <sheet name="여중" sheetId="14" r:id="rId2"/>
    <sheet name="중 1학년부 " sheetId="15" r:id="rId3"/>
    <sheet name="남고" sheetId="16" r:id="rId4"/>
    <sheet name="여고" sheetId="17" r:id="rId5"/>
    <sheet name="고 1학년부" sheetId="18" r:id="rId6"/>
    <sheet name="신기록" sheetId="1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_xlnm.Print_Area" localSheetId="5">'고 1학년부'!$A$1:$Z$37</definedName>
    <definedName name="_xlnm.Print_Area" localSheetId="0">남중!$A$1:$Z$34</definedName>
    <definedName name="_xlnm.Print_Area" localSheetId="1">여중!$A$1:$Z$34</definedName>
    <definedName name="_xlnm.Print_Area" localSheetId="2">'중 1학년부 '!$A$1:$Z$27</definedName>
  </definedNames>
  <calcPr calcId="162913"/>
</workbook>
</file>

<file path=xl/calcChain.xml><?xml version="1.0" encoding="utf-8"?>
<calcChain xmlns="http://schemas.openxmlformats.org/spreadsheetml/2006/main">
  <c r="H35" i="18" l="1"/>
  <c r="G35" i="18"/>
  <c r="F35" i="18"/>
  <c r="E35" i="18"/>
  <c r="D35" i="18"/>
  <c r="C35" i="18"/>
  <c r="J34" i="18"/>
  <c r="G34" i="18"/>
  <c r="D34" i="18"/>
  <c r="K33" i="18"/>
  <c r="J33" i="18"/>
  <c r="I33" i="18"/>
  <c r="H33" i="18"/>
  <c r="G33" i="18"/>
  <c r="F33" i="18"/>
  <c r="E33" i="18"/>
  <c r="D33" i="18"/>
  <c r="C33" i="18"/>
  <c r="D31" i="18"/>
  <c r="K30" i="18"/>
  <c r="J30" i="18"/>
  <c r="I30" i="18"/>
  <c r="H30" i="18"/>
  <c r="G30" i="18"/>
  <c r="F30" i="18"/>
  <c r="E30" i="18"/>
  <c r="D30" i="18"/>
  <c r="C30" i="18"/>
  <c r="H29" i="18"/>
  <c r="G29" i="18"/>
  <c r="F29" i="18"/>
  <c r="E29" i="18"/>
  <c r="D29" i="18"/>
  <c r="C29" i="18"/>
  <c r="K28" i="18"/>
  <c r="J28" i="18"/>
  <c r="I28" i="18"/>
  <c r="H28" i="18"/>
  <c r="G28" i="18"/>
  <c r="F28" i="18"/>
  <c r="E28" i="18"/>
  <c r="D28" i="18"/>
  <c r="C28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D26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K18" i="18"/>
  <c r="J18" i="18"/>
  <c r="I18" i="18"/>
  <c r="H18" i="18"/>
  <c r="G18" i="18"/>
  <c r="F18" i="18"/>
  <c r="E18" i="18"/>
  <c r="D18" i="18"/>
  <c r="C18" i="18"/>
  <c r="S17" i="18"/>
  <c r="P17" i="18"/>
  <c r="M17" i="18"/>
  <c r="J17" i="18"/>
  <c r="G17" i="18"/>
  <c r="D17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D14" i="18"/>
  <c r="H13" i="18"/>
  <c r="G13" i="18"/>
  <c r="F13" i="18"/>
  <c r="E13" i="18"/>
  <c r="D13" i="18"/>
  <c r="C13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D9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K32" i="17"/>
  <c r="J32" i="17"/>
  <c r="I32" i="17"/>
  <c r="H32" i="17"/>
  <c r="G32" i="17"/>
  <c r="F32" i="17"/>
  <c r="E32" i="17"/>
  <c r="D32" i="17"/>
  <c r="C32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K30" i="17"/>
  <c r="J30" i="17"/>
  <c r="I30" i="17"/>
  <c r="H30" i="17"/>
  <c r="G30" i="17"/>
  <c r="F30" i="17"/>
  <c r="E30" i="17"/>
  <c r="D30" i="17"/>
  <c r="C30" i="17"/>
  <c r="S29" i="17"/>
  <c r="P29" i="17"/>
  <c r="M29" i="17"/>
  <c r="J29" i="17"/>
  <c r="G29" i="17"/>
  <c r="D29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Y27" i="17"/>
  <c r="V27" i="17"/>
  <c r="S27" i="17"/>
  <c r="P27" i="17"/>
  <c r="M27" i="17"/>
  <c r="J27" i="17"/>
  <c r="G27" i="17"/>
  <c r="D27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H24" i="17"/>
  <c r="G24" i="17"/>
  <c r="F24" i="17"/>
  <c r="E24" i="17"/>
  <c r="D24" i="17"/>
  <c r="C24" i="17"/>
  <c r="F23" i="17"/>
  <c r="C23" i="17"/>
  <c r="H22" i="17"/>
  <c r="G22" i="17"/>
  <c r="E22" i="17"/>
  <c r="D22" i="17"/>
  <c r="I21" i="17"/>
  <c r="F21" i="17"/>
  <c r="C21" i="17"/>
  <c r="K20" i="17"/>
  <c r="J20" i="17"/>
  <c r="H20" i="17"/>
  <c r="G20" i="17"/>
  <c r="E20" i="17"/>
  <c r="D20" i="17"/>
  <c r="K19" i="17"/>
  <c r="J19" i="17"/>
  <c r="I19" i="17"/>
  <c r="H19" i="17"/>
  <c r="G19" i="17"/>
  <c r="F19" i="17"/>
  <c r="E19" i="17"/>
  <c r="D19" i="17"/>
  <c r="C19" i="17"/>
  <c r="K18" i="17"/>
  <c r="J18" i="17"/>
  <c r="I18" i="17"/>
  <c r="H18" i="17"/>
  <c r="G18" i="17"/>
  <c r="F18" i="17"/>
  <c r="E18" i="17"/>
  <c r="D18" i="17"/>
  <c r="C18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D16" i="17"/>
  <c r="K15" i="17"/>
  <c r="J15" i="17"/>
  <c r="I15" i="17"/>
  <c r="H15" i="17"/>
  <c r="G15" i="17"/>
  <c r="F15" i="17"/>
  <c r="E15" i="17"/>
  <c r="D15" i="17"/>
  <c r="C15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D10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D8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K34" i="16"/>
  <c r="J34" i="16"/>
  <c r="I34" i="16"/>
  <c r="H34" i="16"/>
  <c r="G34" i="16"/>
  <c r="F34" i="16"/>
  <c r="E34" i="16"/>
  <c r="D34" i="16"/>
  <c r="C34" i="16"/>
  <c r="Z33" i="16"/>
  <c r="Y33" i="16"/>
  <c r="X33" i="16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C33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Z31" i="16"/>
  <c r="Y31" i="16"/>
  <c r="X31" i="16"/>
  <c r="W31" i="16"/>
  <c r="V31" i="16"/>
  <c r="U31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N30" i="16"/>
  <c r="M30" i="16"/>
  <c r="L30" i="16"/>
  <c r="K30" i="16"/>
  <c r="J30" i="16"/>
  <c r="I30" i="16"/>
  <c r="H30" i="16"/>
  <c r="G30" i="16"/>
  <c r="F30" i="16"/>
  <c r="E30" i="16"/>
  <c r="D30" i="16"/>
  <c r="C30" i="16"/>
  <c r="P29" i="16"/>
  <c r="M29" i="16"/>
  <c r="J29" i="16"/>
  <c r="G29" i="16"/>
  <c r="D29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Y27" i="16"/>
  <c r="V27" i="16"/>
  <c r="S27" i="16"/>
  <c r="M27" i="16"/>
  <c r="J27" i="16"/>
  <c r="G27" i="16"/>
  <c r="D27" i="16"/>
  <c r="Z26" i="16"/>
  <c r="Y26" i="16"/>
  <c r="X26" i="16"/>
  <c r="W26" i="16"/>
  <c r="V26" i="16"/>
  <c r="U26" i="16"/>
  <c r="T26" i="16"/>
  <c r="S26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H25" i="16"/>
  <c r="G25" i="16"/>
  <c r="F25" i="16"/>
  <c r="E25" i="16"/>
  <c r="D25" i="16"/>
  <c r="C25" i="16"/>
  <c r="H24" i="16"/>
  <c r="G24" i="16"/>
  <c r="F24" i="16"/>
  <c r="E24" i="16"/>
  <c r="D24" i="16"/>
  <c r="C24" i="16"/>
  <c r="O23" i="16"/>
  <c r="L23" i="16"/>
  <c r="I23" i="16"/>
  <c r="F23" i="16"/>
  <c r="C23" i="16"/>
  <c r="Q22" i="16"/>
  <c r="P22" i="16"/>
  <c r="N22" i="16"/>
  <c r="M22" i="16"/>
  <c r="K22" i="16"/>
  <c r="J22" i="16"/>
  <c r="H22" i="16"/>
  <c r="G22" i="16"/>
  <c r="E22" i="16"/>
  <c r="D22" i="16"/>
  <c r="O21" i="16"/>
  <c r="L21" i="16"/>
  <c r="I21" i="16"/>
  <c r="F21" i="16"/>
  <c r="C21" i="16"/>
  <c r="Q20" i="16"/>
  <c r="P20" i="16"/>
  <c r="N20" i="16"/>
  <c r="M20" i="16"/>
  <c r="K20" i="16"/>
  <c r="J20" i="16"/>
  <c r="H20" i="16"/>
  <c r="G20" i="16"/>
  <c r="E20" i="16"/>
  <c r="D20" i="16"/>
  <c r="K19" i="16"/>
  <c r="J19" i="16"/>
  <c r="I19" i="16"/>
  <c r="H19" i="16"/>
  <c r="G19" i="16"/>
  <c r="F19" i="16"/>
  <c r="E19" i="16"/>
  <c r="D19" i="16"/>
  <c r="C19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D16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Z13" i="16"/>
  <c r="Y13" i="16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D10" i="16"/>
  <c r="Z9" i="16"/>
  <c r="Y9" i="16"/>
  <c r="X9" i="16"/>
  <c r="W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D8" i="16"/>
  <c r="T7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N14" i="14" l="1"/>
  <c r="M14" i="14"/>
  <c r="L14" i="14"/>
  <c r="K14" i="14"/>
  <c r="J14" i="14"/>
  <c r="I14" i="14"/>
  <c r="H14" i="14"/>
  <c r="G14" i="14"/>
  <c r="F14" i="14"/>
  <c r="E14" i="14"/>
  <c r="D14" i="14"/>
  <c r="C14" i="14"/>
  <c r="C30" i="14" l="1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C26" i="14"/>
  <c r="D26" i="14"/>
  <c r="E26" i="14"/>
  <c r="D27" i="14"/>
  <c r="F26" i="14"/>
  <c r="G26" i="14"/>
  <c r="H26" i="14"/>
  <c r="G27" i="14"/>
  <c r="I26" i="14"/>
  <c r="J26" i="14"/>
  <c r="K26" i="14"/>
  <c r="J27" i="14"/>
  <c r="L26" i="14"/>
  <c r="M26" i="14"/>
  <c r="N26" i="14"/>
  <c r="M27" i="14"/>
  <c r="O26" i="14"/>
  <c r="P26" i="14"/>
  <c r="Q26" i="14"/>
  <c r="P27" i="14"/>
  <c r="R26" i="14"/>
  <c r="S26" i="14"/>
  <c r="T26" i="14"/>
  <c r="S27" i="14"/>
  <c r="U26" i="14"/>
  <c r="V26" i="14"/>
  <c r="W26" i="14"/>
  <c r="V27" i="14"/>
  <c r="X26" i="14"/>
  <c r="Y26" i="14"/>
  <c r="Z26" i="14"/>
  <c r="Y27" i="14"/>
  <c r="C27" i="13" l="1"/>
  <c r="D27" i="13"/>
  <c r="E27" i="13"/>
  <c r="D28" i="13"/>
  <c r="F27" i="13"/>
  <c r="G27" i="13"/>
  <c r="H27" i="13"/>
  <c r="G28" i="13"/>
  <c r="I27" i="13"/>
  <c r="J27" i="13"/>
  <c r="K27" i="13"/>
  <c r="J28" i="13"/>
  <c r="L27" i="13"/>
  <c r="M27" i="13"/>
  <c r="N27" i="13"/>
  <c r="M28" i="13"/>
  <c r="O27" i="13"/>
  <c r="P27" i="13"/>
  <c r="Q27" i="13"/>
  <c r="P28" i="13"/>
  <c r="C21" i="14" l="1"/>
  <c r="D20" i="14"/>
  <c r="E20" i="14"/>
  <c r="F21" i="14"/>
  <c r="G20" i="14"/>
  <c r="H20" i="14"/>
  <c r="I21" i="14"/>
  <c r="J20" i="14"/>
  <c r="K20" i="14"/>
  <c r="L21" i="14"/>
  <c r="M20" i="14"/>
  <c r="N20" i="14"/>
  <c r="I22" i="13" l="1"/>
  <c r="M21" i="13"/>
  <c r="Q21" i="13"/>
  <c r="N21" i="13"/>
  <c r="K21" i="13"/>
  <c r="H21" i="13"/>
  <c r="E21" i="13"/>
  <c r="P21" i="13" l="1"/>
  <c r="J21" i="13"/>
  <c r="O22" i="13"/>
  <c r="C22" i="13"/>
  <c r="D21" i="13"/>
  <c r="L22" i="13"/>
  <c r="F22" i="13"/>
  <c r="G21" i="13"/>
  <c r="K31" i="14"/>
  <c r="J31" i="14"/>
  <c r="I31" i="14"/>
  <c r="H31" i="14"/>
  <c r="G31" i="14"/>
  <c r="F31" i="14"/>
  <c r="E31" i="14"/>
  <c r="D31" i="14"/>
  <c r="C31" i="14"/>
  <c r="N32" i="13" l="1"/>
  <c r="M32" i="13"/>
  <c r="L32" i="13"/>
  <c r="K32" i="13"/>
  <c r="J32" i="13"/>
  <c r="I32" i="13"/>
  <c r="H32" i="13"/>
  <c r="G32" i="13"/>
  <c r="F32" i="13"/>
  <c r="E32" i="13"/>
  <c r="D32" i="13"/>
  <c r="C32" i="13"/>
  <c r="Z20" i="15" l="1"/>
  <c r="W20" i="15"/>
  <c r="T20" i="15"/>
  <c r="Q20" i="15"/>
  <c r="N20" i="15"/>
  <c r="K20" i="15"/>
  <c r="H20" i="15"/>
  <c r="D21" i="15"/>
  <c r="E20" i="15"/>
  <c r="P20" i="15" l="1"/>
  <c r="L20" i="15"/>
  <c r="Y20" i="15"/>
  <c r="C20" i="15"/>
  <c r="F20" i="15"/>
  <c r="G20" i="15"/>
  <c r="D9" i="15"/>
  <c r="Z8" i="15"/>
  <c r="W8" i="15"/>
  <c r="T8" i="15"/>
  <c r="Q8" i="15"/>
  <c r="N8" i="15"/>
  <c r="K8" i="15"/>
  <c r="H8" i="15"/>
  <c r="E8" i="15"/>
  <c r="S20" i="15" l="1"/>
  <c r="O20" i="15"/>
  <c r="X20" i="15"/>
  <c r="R20" i="15"/>
  <c r="J20" i="15"/>
  <c r="U20" i="15"/>
  <c r="I20" i="15"/>
  <c r="V20" i="15"/>
  <c r="M20" i="15"/>
  <c r="D20" i="15"/>
  <c r="I8" i="15" l="1"/>
  <c r="R8" i="15"/>
  <c r="P8" i="15"/>
  <c r="O8" i="15"/>
  <c r="C8" i="15"/>
  <c r="D8" i="15"/>
  <c r="F8" i="15"/>
  <c r="X8" i="15"/>
  <c r="V8" i="15"/>
  <c r="Y8" i="15"/>
  <c r="G8" i="15"/>
  <c r="W12" i="14"/>
  <c r="T12" i="14"/>
  <c r="Q12" i="14"/>
  <c r="N12" i="14"/>
  <c r="K12" i="14"/>
  <c r="E12" i="14"/>
  <c r="S8" i="15" l="1"/>
  <c r="J8" i="15"/>
  <c r="M8" i="15"/>
  <c r="U8" i="15"/>
  <c r="L8" i="15"/>
  <c r="I12" i="14"/>
  <c r="H12" i="14"/>
  <c r="M12" i="14" l="1"/>
  <c r="J12" i="14"/>
  <c r="O12" i="14"/>
  <c r="S12" i="14"/>
  <c r="F12" i="14"/>
  <c r="V12" i="14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P12" i="14" l="1"/>
  <c r="C12" i="14"/>
  <c r="L12" i="14"/>
  <c r="G12" i="14"/>
  <c r="R12" i="14"/>
  <c r="U12" i="14"/>
  <c r="D12" i="14"/>
  <c r="O19" i="14"/>
  <c r="L19" i="14"/>
  <c r="I19" i="14"/>
  <c r="F19" i="14"/>
  <c r="Q18" i="14"/>
  <c r="P18" i="14"/>
  <c r="N18" i="14"/>
  <c r="M18" i="14"/>
  <c r="K18" i="14"/>
  <c r="J18" i="14"/>
  <c r="H18" i="14"/>
  <c r="G18" i="14"/>
  <c r="E18" i="14"/>
  <c r="D18" i="14"/>
  <c r="C19" i="14"/>
  <c r="L20" i="13"/>
  <c r="I20" i="13"/>
  <c r="F20" i="13"/>
  <c r="N19" i="13"/>
  <c r="M19" i="13"/>
  <c r="K19" i="13"/>
  <c r="J19" i="13"/>
  <c r="H19" i="13"/>
  <c r="G19" i="13"/>
  <c r="E19" i="13"/>
  <c r="D19" i="13"/>
  <c r="C20" i="13"/>
  <c r="Z31" i="13" l="1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G17" i="13" l="1"/>
  <c r="F17" i="13"/>
  <c r="D17" i="13"/>
  <c r="C17" i="13"/>
  <c r="C24" i="15" l="1"/>
  <c r="D24" i="15"/>
  <c r="E24" i="15"/>
  <c r="F24" i="15"/>
  <c r="G24" i="15"/>
  <c r="H24" i="15"/>
  <c r="I24" i="15"/>
  <c r="J24" i="15"/>
  <c r="K24" i="15"/>
  <c r="L24" i="15"/>
  <c r="M24" i="15"/>
  <c r="N24" i="15"/>
  <c r="D25" i="15" l="1"/>
  <c r="G25" i="15"/>
  <c r="J25" i="15"/>
  <c r="M25" i="15"/>
  <c r="Z30" i="13"/>
  <c r="W30" i="13"/>
  <c r="T30" i="13"/>
  <c r="Q30" i="13"/>
  <c r="N30" i="13"/>
  <c r="K30" i="13"/>
  <c r="H30" i="13"/>
  <c r="E30" i="13"/>
  <c r="C30" i="13" l="1"/>
  <c r="D30" i="13"/>
  <c r="F30" i="13"/>
  <c r="G30" i="13"/>
  <c r="I30" i="13"/>
  <c r="J30" i="13"/>
  <c r="L30" i="13"/>
  <c r="M30" i="13"/>
  <c r="O30" i="13"/>
  <c r="P30" i="13"/>
  <c r="R30" i="13"/>
  <c r="S30" i="13"/>
  <c r="U30" i="13"/>
  <c r="V30" i="13"/>
  <c r="X30" i="13"/>
  <c r="Y30" i="13"/>
  <c r="N23" i="13" l="1"/>
  <c r="M23" i="13"/>
  <c r="L23" i="13"/>
  <c r="K23" i="13"/>
  <c r="J23" i="13"/>
  <c r="I23" i="13"/>
  <c r="H23" i="13"/>
  <c r="G23" i="13"/>
  <c r="F23" i="13"/>
  <c r="E23" i="13"/>
  <c r="D23" i="13"/>
  <c r="C23" i="13"/>
  <c r="C14" i="15" l="1"/>
  <c r="D14" i="15"/>
  <c r="E14" i="15"/>
  <c r="F14" i="15"/>
  <c r="G14" i="15"/>
  <c r="H14" i="15"/>
  <c r="I14" i="15"/>
  <c r="J14" i="15"/>
  <c r="K14" i="15"/>
  <c r="L14" i="15"/>
  <c r="M14" i="15"/>
  <c r="N14" i="15"/>
  <c r="W22" i="15" l="1"/>
  <c r="T22" i="15"/>
  <c r="Q22" i="15"/>
  <c r="N22" i="15"/>
  <c r="K22" i="15"/>
  <c r="H22" i="15"/>
  <c r="E22" i="15"/>
  <c r="I22" i="15" l="1"/>
  <c r="P22" i="15" l="1"/>
  <c r="J22" i="15"/>
  <c r="S22" i="15"/>
  <c r="C22" i="15"/>
  <c r="L22" i="15"/>
  <c r="F22" i="15"/>
  <c r="G22" i="15"/>
  <c r="Z10" i="15"/>
  <c r="W10" i="15"/>
  <c r="T10" i="15"/>
  <c r="Q10" i="15"/>
  <c r="N10" i="15"/>
  <c r="K10" i="15"/>
  <c r="H10" i="15"/>
  <c r="E10" i="15"/>
  <c r="O22" i="15" l="1"/>
  <c r="U22" i="15"/>
  <c r="M22" i="15"/>
  <c r="V22" i="15"/>
  <c r="D22" i="15"/>
  <c r="R22" i="15"/>
  <c r="R10" i="15" l="1"/>
  <c r="P10" i="15"/>
  <c r="L10" i="15"/>
  <c r="M10" i="15"/>
  <c r="X10" i="15"/>
  <c r="Y10" i="15"/>
  <c r="C10" i="15"/>
  <c r="F10" i="15"/>
  <c r="G10" i="15"/>
  <c r="Z11" i="14"/>
  <c r="W11" i="14"/>
  <c r="T11" i="14"/>
  <c r="Q11" i="14"/>
  <c r="N11" i="14"/>
  <c r="K11" i="14"/>
  <c r="H11" i="14"/>
  <c r="E11" i="14"/>
  <c r="O10" i="15" l="1"/>
  <c r="S10" i="15"/>
  <c r="V10" i="15"/>
  <c r="J10" i="15"/>
  <c r="U10" i="15"/>
  <c r="I10" i="15"/>
  <c r="D10" i="15"/>
  <c r="I11" i="14" l="1"/>
  <c r="J11" i="14"/>
  <c r="O11" i="14"/>
  <c r="P11" i="14"/>
  <c r="L11" i="14"/>
  <c r="V11" i="14"/>
  <c r="X11" i="14"/>
  <c r="Y11" i="14"/>
  <c r="C11" i="14"/>
  <c r="F11" i="14"/>
  <c r="G11" i="14"/>
  <c r="T11" i="13"/>
  <c r="Q11" i="13"/>
  <c r="N11" i="13"/>
  <c r="K11" i="13"/>
  <c r="H11" i="13"/>
  <c r="E11" i="13"/>
  <c r="S11" i="14" l="1"/>
  <c r="R11" i="14"/>
  <c r="U11" i="14"/>
  <c r="M11" i="14"/>
  <c r="D11" i="14"/>
  <c r="Y25" i="14" l="1"/>
  <c r="V25" i="14"/>
  <c r="S25" i="14"/>
  <c r="P25" i="14"/>
  <c r="M25" i="14"/>
  <c r="J25" i="14"/>
  <c r="G25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J26" i="13"/>
  <c r="D25" i="14" l="1"/>
  <c r="E24" i="14" l="1"/>
  <c r="D24" i="14"/>
  <c r="C24" i="14"/>
  <c r="W29" i="13" l="1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C17" i="14" l="1"/>
  <c r="D17" i="14"/>
  <c r="E17" i="14"/>
  <c r="F17" i="14"/>
  <c r="G17" i="14"/>
  <c r="H17" i="14"/>
  <c r="I17" i="14"/>
  <c r="J17" i="14"/>
  <c r="K17" i="14"/>
  <c r="L17" i="14"/>
  <c r="M17" i="14"/>
  <c r="N17" i="14"/>
  <c r="C25" i="13" l="1"/>
  <c r="D25" i="13"/>
  <c r="E25" i="13"/>
  <c r="D26" i="13"/>
  <c r="F25" i="13"/>
  <c r="G25" i="13"/>
  <c r="H25" i="13"/>
  <c r="G26" i="13"/>
  <c r="I25" i="13"/>
  <c r="J25" i="13"/>
  <c r="K25" i="13"/>
  <c r="L25" i="13"/>
  <c r="M25" i="13"/>
  <c r="N25" i="13"/>
  <c r="M26" i="13"/>
  <c r="O25" i="13"/>
  <c r="P25" i="13"/>
  <c r="Q25" i="13"/>
  <c r="P26" i="13"/>
  <c r="R25" i="13"/>
  <c r="S25" i="13"/>
  <c r="T25" i="13"/>
  <c r="S26" i="13"/>
  <c r="U25" i="13"/>
  <c r="V25" i="13"/>
  <c r="W25" i="13"/>
  <c r="V26" i="13"/>
  <c r="X25" i="13"/>
  <c r="Y25" i="13"/>
  <c r="Z25" i="13"/>
  <c r="Y26" i="13"/>
  <c r="D16" i="14" l="1"/>
  <c r="D16" i="13"/>
  <c r="C22" i="14" l="1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C28" i="14" l="1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D10" i="13" l="1"/>
  <c r="W9" i="14"/>
  <c r="T9" i="14"/>
  <c r="Q9" i="14"/>
  <c r="N9" i="14"/>
  <c r="K9" i="14"/>
  <c r="H9" i="14"/>
  <c r="E9" i="14"/>
  <c r="D10" i="14"/>
  <c r="L9" i="14" l="1"/>
  <c r="O9" i="14"/>
  <c r="R9" i="14"/>
  <c r="M9" i="14"/>
  <c r="I9" i="14"/>
  <c r="V9" i="14"/>
  <c r="S9" i="14"/>
  <c r="J9" i="14"/>
  <c r="G9" i="14"/>
  <c r="Z9" i="13"/>
  <c r="W9" i="13"/>
  <c r="T9" i="13"/>
  <c r="Q9" i="13"/>
  <c r="N9" i="13"/>
  <c r="K9" i="13"/>
  <c r="H9" i="13"/>
  <c r="E9" i="13"/>
  <c r="P9" i="14" l="1"/>
  <c r="F9" i="14"/>
  <c r="D9" i="14"/>
  <c r="C9" i="14" l="1"/>
  <c r="U9" i="14"/>
  <c r="C9" i="13" l="1"/>
  <c r="I9" i="13" l="1"/>
  <c r="L9" i="13"/>
  <c r="J9" i="13"/>
  <c r="M9" i="13"/>
  <c r="X9" i="13"/>
  <c r="U9" i="13"/>
  <c r="Y9" i="13"/>
  <c r="V9" i="13"/>
  <c r="S9" i="13"/>
  <c r="O9" i="13"/>
  <c r="R9" i="13"/>
  <c r="P9" i="13"/>
  <c r="G9" i="13" l="1"/>
  <c r="D9" i="13"/>
  <c r="F9" i="13"/>
  <c r="R13" i="13"/>
  <c r="N13" i="13"/>
  <c r="O13" i="13"/>
  <c r="S13" i="13"/>
  <c r="W13" i="13"/>
  <c r="X13" i="13"/>
  <c r="Z13" i="13"/>
  <c r="C13" i="13"/>
  <c r="D13" i="13"/>
  <c r="E13" i="13"/>
  <c r="F13" i="13"/>
  <c r="G13" i="13"/>
  <c r="H13" i="13"/>
  <c r="I13" i="13"/>
  <c r="J13" i="13"/>
  <c r="K13" i="13"/>
  <c r="L13" i="13"/>
  <c r="M13" i="13"/>
  <c r="P13" i="13"/>
  <c r="Q13" i="13"/>
  <c r="T13" i="13"/>
  <c r="U13" i="13"/>
  <c r="V13" i="13"/>
  <c r="Y13" i="13"/>
  <c r="C13" i="14" l="1"/>
  <c r="D13" i="14"/>
  <c r="E13" i="14"/>
  <c r="G13" i="14"/>
  <c r="H13" i="14"/>
  <c r="I13" i="14"/>
  <c r="J13" i="14"/>
  <c r="K13" i="14"/>
  <c r="L13" i="14"/>
  <c r="M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F13" i="14"/>
  <c r="N13" i="14"/>
  <c r="Z15" i="14"/>
  <c r="W15" i="14"/>
  <c r="T15" i="14"/>
  <c r="Q15" i="14"/>
  <c r="N15" i="14"/>
  <c r="K15" i="14"/>
  <c r="H15" i="14"/>
  <c r="E15" i="14"/>
  <c r="R15" i="14" l="1"/>
  <c r="P15" i="14" l="1"/>
  <c r="J15" i="14"/>
  <c r="S15" i="14"/>
  <c r="C15" i="14"/>
  <c r="F15" i="14"/>
  <c r="X15" i="14"/>
  <c r="G15" i="14"/>
  <c r="W15" i="13"/>
  <c r="T15" i="13"/>
  <c r="Q15" i="13"/>
  <c r="N15" i="13"/>
  <c r="K15" i="13"/>
  <c r="H15" i="13"/>
  <c r="E15" i="13"/>
  <c r="O15" i="14" l="1"/>
  <c r="I15" i="14"/>
  <c r="Y15" i="14"/>
  <c r="U15" i="14"/>
  <c r="L15" i="14"/>
  <c r="V15" i="14"/>
  <c r="D15" i="14"/>
  <c r="M15" i="14"/>
  <c r="D15" i="13" l="1"/>
  <c r="O15" i="13"/>
  <c r="P15" i="13"/>
  <c r="L15" i="13"/>
  <c r="V15" i="13"/>
  <c r="C15" i="13"/>
  <c r="F15" i="13"/>
  <c r="G15" i="13"/>
  <c r="R15" i="13" l="1"/>
  <c r="J15" i="13"/>
  <c r="U15" i="13"/>
  <c r="I15" i="13"/>
  <c r="S15" i="13"/>
  <c r="M15" i="13"/>
  <c r="E26" i="15"/>
  <c r="H26" i="15"/>
  <c r="K26" i="15"/>
  <c r="D8" i="13"/>
  <c r="D8" i="14"/>
  <c r="C12" i="15" l="1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V12" i="15"/>
  <c r="W12" i="15"/>
  <c r="X12" i="15"/>
  <c r="Y12" i="15"/>
  <c r="Z12" i="15"/>
  <c r="D13" i="15" l="1"/>
  <c r="G13" i="15"/>
  <c r="J13" i="15"/>
  <c r="M13" i="15"/>
  <c r="P13" i="15"/>
  <c r="S13" i="15"/>
  <c r="V13" i="15"/>
  <c r="Y13" i="15"/>
  <c r="W29" i="14"/>
  <c r="T29" i="14"/>
  <c r="Q29" i="14"/>
  <c r="N29" i="14"/>
  <c r="K29" i="14"/>
  <c r="H29" i="14"/>
  <c r="E29" i="14"/>
  <c r="Z11" i="15"/>
  <c r="W11" i="15"/>
  <c r="T11" i="15"/>
  <c r="Q11" i="15"/>
  <c r="N11" i="15"/>
  <c r="K11" i="15"/>
  <c r="H11" i="15"/>
  <c r="E11" i="15"/>
  <c r="W23" i="15"/>
  <c r="T23" i="15"/>
  <c r="Q23" i="15"/>
  <c r="N23" i="15"/>
  <c r="K23" i="15"/>
  <c r="H23" i="15"/>
  <c r="E23" i="15" l="1"/>
  <c r="D23" i="15" l="1"/>
  <c r="I23" i="15"/>
  <c r="J23" i="15"/>
  <c r="R23" i="15"/>
  <c r="M23" i="15"/>
  <c r="U23" i="15"/>
  <c r="C23" i="15"/>
  <c r="G23" i="15" l="1"/>
  <c r="F23" i="15"/>
  <c r="S23" i="15"/>
  <c r="L23" i="15"/>
  <c r="P23" i="15"/>
  <c r="O23" i="15"/>
  <c r="V23" i="15"/>
  <c r="O11" i="15" l="1"/>
  <c r="P11" i="15"/>
  <c r="L11" i="15"/>
  <c r="U11" i="15"/>
  <c r="V11" i="15"/>
  <c r="X11" i="15"/>
  <c r="Y11" i="15"/>
  <c r="C11" i="15"/>
  <c r="F11" i="15"/>
  <c r="G11" i="15"/>
  <c r="Z7" i="14"/>
  <c r="W7" i="14"/>
  <c r="T7" i="14"/>
  <c r="Q7" i="14"/>
  <c r="N7" i="14"/>
  <c r="K7" i="14"/>
  <c r="H7" i="14"/>
  <c r="E7" i="14"/>
  <c r="Z7" i="13"/>
  <c r="W7" i="13"/>
  <c r="T7" i="13"/>
  <c r="Q7" i="13"/>
  <c r="N7" i="13"/>
  <c r="K7" i="13"/>
  <c r="H7" i="13"/>
  <c r="E7" i="13"/>
  <c r="S11" i="15" l="1"/>
  <c r="R11" i="15"/>
  <c r="J11" i="15"/>
  <c r="I11" i="15"/>
  <c r="M11" i="15"/>
  <c r="D11" i="15"/>
  <c r="C29" i="14"/>
  <c r="D29" i="14"/>
  <c r="F29" i="14"/>
  <c r="G29" i="14"/>
  <c r="I29" i="14"/>
  <c r="J29" i="14"/>
  <c r="L29" i="14"/>
  <c r="M29" i="14"/>
  <c r="O29" i="14"/>
  <c r="P29" i="14"/>
  <c r="R29" i="14"/>
  <c r="S29" i="14"/>
  <c r="U29" i="14"/>
  <c r="V29" i="14"/>
  <c r="O7" i="14" l="1"/>
  <c r="U7" i="14"/>
  <c r="G7" i="14"/>
  <c r="C7" i="14"/>
  <c r="Y7" i="14" l="1"/>
  <c r="I7" i="14"/>
  <c r="S7" i="14"/>
  <c r="X7" i="14"/>
  <c r="V7" i="14"/>
  <c r="J7" i="14"/>
  <c r="R7" i="14"/>
  <c r="L7" i="14"/>
  <c r="F7" i="14" l="1"/>
  <c r="M7" i="14"/>
  <c r="L7" i="13"/>
  <c r="I7" i="13"/>
  <c r="X7" i="13"/>
  <c r="O7" i="13" l="1"/>
  <c r="M7" i="13"/>
  <c r="Y7" i="13"/>
  <c r="C7" i="13"/>
  <c r="F7" i="13"/>
  <c r="P7" i="14"/>
  <c r="D7" i="14"/>
  <c r="R7" i="13"/>
  <c r="U7" i="13"/>
  <c r="V7" i="13"/>
  <c r="S7" i="13"/>
  <c r="J7" i="13"/>
  <c r="D7" i="13"/>
  <c r="G7" i="13"/>
  <c r="P7" i="13" l="1"/>
  <c r="C26" i="15"/>
  <c r="D26" i="15"/>
  <c r="F26" i="15"/>
  <c r="G26" i="15"/>
  <c r="I26" i="15"/>
  <c r="J26" i="15"/>
  <c r="C14" i="13" l="1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E17" i="13" l="1"/>
  <c r="H17" i="13"/>
  <c r="J11" i="13" l="1"/>
  <c r="M11" i="13"/>
  <c r="G11" i="13"/>
  <c r="D11" i="13"/>
  <c r="S11" i="13"/>
  <c r="O11" i="13"/>
  <c r="C11" i="13"/>
  <c r="F11" i="13"/>
  <c r="I11" i="13"/>
  <c r="P11" i="13"/>
  <c r="L11" i="13" l="1"/>
  <c r="R11" i="13"/>
</calcChain>
</file>

<file path=xl/sharedStrings.xml><?xml version="1.0" encoding="utf-8"?>
<sst xmlns="http://schemas.openxmlformats.org/spreadsheetml/2006/main" count="544" uniqueCount="120">
  <si>
    <t>2위</t>
    <phoneticPr fontId="2" type="noConversion"/>
  </si>
  <si>
    <t>6위</t>
    <phoneticPr fontId="2" type="noConversion"/>
  </si>
  <si>
    <t>소속</t>
    <phoneticPr fontId="2" type="noConversion"/>
  </si>
  <si>
    <t xml:space="preserve">  심판장 :                            (인)</t>
    <phoneticPr fontId="2" type="noConversion"/>
  </si>
  <si>
    <t>남자중학교부</t>
    <phoneticPr fontId="2" type="noConversion"/>
  </si>
  <si>
    <t>순위</t>
    <phoneticPr fontId="2" type="noConversion"/>
  </si>
  <si>
    <t>1위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</si>
  <si>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</si>
  <si>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</si>
  <si>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</si>
  <si>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</si>
  <si>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</si>
  <si>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</si>
  <si>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</si>
  <si>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기록</t>
    <phoneticPr fontId="2" type="noConversion"/>
  </si>
  <si>
    <t>100m</t>
    <phoneticPr fontId="2" type="noConversion"/>
  </si>
  <si>
    <t>풍향풍속</t>
    <phoneticPr fontId="2" type="noConversion"/>
  </si>
  <si>
    <t>200m</t>
    <phoneticPr fontId="2" type="noConversion"/>
  </si>
  <si>
    <t>400m</t>
    <phoneticPr fontId="2" type="noConversion"/>
  </si>
  <si>
    <t>800m</t>
    <phoneticPr fontId="2" type="noConversion"/>
  </si>
  <si>
    <t>1500m</t>
    <phoneticPr fontId="2" type="noConversion"/>
  </si>
  <si>
    <t>3,000m</t>
    <phoneticPr fontId="2" type="noConversion"/>
  </si>
  <si>
    <t>110mH</t>
    <phoneticPr fontId="2" type="noConversion"/>
  </si>
  <si>
    <t>4x100mR</t>
    <phoneticPr fontId="2" type="noConversion"/>
  </si>
  <si>
    <t>4x400mR</t>
    <phoneticPr fontId="2" type="noConversion"/>
  </si>
  <si>
    <t>높이뛰기</t>
    <phoneticPr fontId="2" type="noConversion"/>
  </si>
  <si>
    <t>장대높이뛰기</t>
    <phoneticPr fontId="2" type="noConversion"/>
  </si>
  <si>
    <t>멀리뛰기</t>
    <phoneticPr fontId="2" type="noConversion"/>
  </si>
  <si>
    <t>세단뛰기</t>
    <phoneticPr fontId="2" type="noConversion"/>
  </si>
  <si>
    <t>포환던지기</t>
    <phoneticPr fontId="2" type="noConversion"/>
  </si>
  <si>
    <t>원반던지기</t>
    <phoneticPr fontId="2" type="noConversion"/>
  </si>
  <si>
    <t>창던지기</t>
    <phoneticPr fontId="2" type="noConversion"/>
  </si>
  <si>
    <t>5종경기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</si>
  <si>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</si>
  <si>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여자중학교부</t>
    <phoneticPr fontId="2" type="noConversion"/>
  </si>
  <si>
    <t>100mH</t>
    <phoneticPr fontId="2" type="noConversion"/>
  </si>
  <si>
    <t>남중 1학년부</t>
    <phoneticPr fontId="2" type="noConversion"/>
  </si>
  <si>
    <t>여중 1학년부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</si>
  <si>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</si>
  <si>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</si>
  <si>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</si>
  <si>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</si>
  <si>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</si>
  <si>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</si>
  <si>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</si>
  <si>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</si>
  <si>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</si>
  <si>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</si>
  <si>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</si>
  <si>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</si>
  <si>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</si>
  <si>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100m</t>
    <phoneticPr fontId="2" type="noConversion"/>
  </si>
  <si>
    <t>3000mW</t>
    <phoneticPr fontId="2" type="noConversion"/>
  </si>
  <si>
    <t>3000mW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</si>
  <si>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</si>
  <si>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</si>
  <si>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</si>
  <si>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</si>
  <si>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회장배 제20회 전국중.고등학교육상경기선수권대회</t>
    <phoneticPr fontId="2" type="noConversion"/>
  </si>
  <si>
    <t>(정선  2022년 7월15일 ∼ 7월18일 )</t>
    <phoneticPr fontId="2" type="noConversion"/>
  </si>
  <si>
    <t xml:space="preserve"> </t>
    <phoneticPr fontId="2" type="noConversion"/>
  </si>
  <si>
    <t>기록경기</t>
    <phoneticPr fontId="2" type="noConversion"/>
  </si>
  <si>
    <t>남자고등학교부</t>
    <phoneticPr fontId="2" type="noConversion"/>
  </si>
  <si>
    <t>1`</t>
    <phoneticPr fontId="2" type="noConversion"/>
  </si>
  <si>
    <t>5000m</t>
    <phoneticPr fontId="2" type="noConversion"/>
  </si>
  <si>
    <t>400mH</t>
    <phoneticPr fontId="2" type="noConversion"/>
  </si>
  <si>
    <t>3000mSC</t>
    <phoneticPr fontId="2" type="noConversion"/>
  </si>
  <si>
    <t>5000mW</t>
    <phoneticPr fontId="2" type="noConversion"/>
  </si>
  <si>
    <t>참고기록</t>
    <phoneticPr fontId="2" type="noConversion"/>
  </si>
  <si>
    <t>해머던지기</t>
    <phoneticPr fontId="2" type="noConversion"/>
  </si>
  <si>
    <t>10종경기</t>
    <phoneticPr fontId="2" type="noConversion"/>
  </si>
  <si>
    <t>※ WR:세계신, WT:세계타이, AR:아시아신, AT:아시아타이, KR:한국신, KT:한국타이, CR:대회신,  CT:대회타이, DR:부별최고, DT:부별타이</t>
    <phoneticPr fontId="2" type="noConversion"/>
  </si>
  <si>
    <t>여자고등학교부</t>
    <phoneticPr fontId="2" type="noConversion"/>
  </si>
  <si>
    <t>3,000mSC</t>
    <phoneticPr fontId="2" type="noConversion"/>
  </si>
  <si>
    <t>7종경기</t>
    <phoneticPr fontId="2" type="noConversion"/>
  </si>
  <si>
    <t>남고 1학년부</t>
    <phoneticPr fontId="2" type="noConversion"/>
  </si>
  <si>
    <t>여고 1학년부</t>
    <phoneticPr fontId="2" type="noConversion"/>
  </si>
  <si>
    <r>
      <rPr>
        <b/>
        <sz val="17"/>
        <rFont val="새굴림"/>
        <family val="1"/>
        <charset val="129"/>
      </rPr>
      <t>회장배 제20회 전국중.고등학교육상경기선수권대회</t>
    </r>
    <r>
      <rPr>
        <b/>
        <sz val="13"/>
        <rFont val="새굴림"/>
        <family val="1"/>
        <charset val="129"/>
      </rPr>
      <t xml:space="preserve">
</t>
    </r>
    <r>
      <rPr>
        <b/>
        <sz val="11"/>
        <rFont val="새굴림"/>
        <family val="1"/>
        <charset val="129"/>
      </rPr>
      <t>2022년 7월 15일 ~ 18일 정선 종합경기장</t>
    </r>
    <phoneticPr fontId="2" type="noConversion"/>
  </si>
  <si>
    <t>번 호</t>
  </si>
  <si>
    <t>종별</t>
    <phoneticPr fontId="2" type="noConversion"/>
  </si>
  <si>
    <t>종전기록</t>
    <phoneticPr fontId="2" type="noConversion"/>
  </si>
  <si>
    <t>비고</t>
    <phoneticPr fontId="2" type="noConversion"/>
  </si>
  <si>
    <t>남중부</t>
    <phoneticPr fontId="2" type="noConversion"/>
  </si>
  <si>
    <t>10.73</t>
    <phoneticPr fontId="2" type="noConversion"/>
  </si>
  <si>
    <t>김동진</t>
    <phoneticPr fontId="2" type="noConversion"/>
  </si>
  <si>
    <t>월배중</t>
    <phoneticPr fontId="2" type="noConversion"/>
  </si>
  <si>
    <t>10.76</t>
    <phoneticPr fontId="2" type="noConversion"/>
  </si>
  <si>
    <t>중학교부한국신기록</t>
    <phoneticPr fontId="2" type="noConversion"/>
  </si>
  <si>
    <t>포환</t>
    <phoneticPr fontId="2" type="noConversion"/>
  </si>
  <si>
    <t>박시훈</t>
    <phoneticPr fontId="2" type="noConversion"/>
  </si>
  <si>
    <t>구미인덕중</t>
    <phoneticPr fontId="2" type="noConversion"/>
  </si>
  <si>
    <t>곽의찬</t>
    <phoneticPr fontId="2" type="noConversion"/>
  </si>
  <si>
    <t>대회신기록</t>
    <phoneticPr fontId="2" type="noConversion"/>
  </si>
  <si>
    <t>여중부</t>
    <phoneticPr fontId="2" type="noConversion"/>
  </si>
  <si>
    <t>16:03.50</t>
    <phoneticPr fontId="2" type="noConversion"/>
  </si>
  <si>
    <t>신소영</t>
    <phoneticPr fontId="2" type="noConversion"/>
  </si>
  <si>
    <t>철산중</t>
    <phoneticPr fontId="2" type="noConversion"/>
  </si>
  <si>
    <t>16:32.35</t>
    <phoneticPr fontId="2" type="noConversion"/>
  </si>
  <si>
    <t>16:11.68</t>
    <phoneticPr fontId="2" type="noConversion"/>
  </si>
  <si>
    <t>권서린</t>
    <phoneticPr fontId="2" type="noConversion"/>
  </si>
  <si>
    <t>16:31.46</t>
    <phoneticPr fontId="2" type="noConversion"/>
  </si>
  <si>
    <t>정세영</t>
    <phoneticPr fontId="2" type="noConversion"/>
  </si>
  <si>
    <t>석정여자중</t>
    <phoneticPr fontId="2" type="noConversion"/>
  </si>
  <si>
    <t>남고부</t>
    <phoneticPr fontId="2" type="noConversion"/>
  </si>
  <si>
    <t>최우진</t>
    <phoneticPr fontId="2" type="noConversion"/>
  </si>
  <si>
    <t>충북체고</t>
    <phoneticPr fontId="2" type="noConversion"/>
  </si>
  <si>
    <t>67.60</t>
    <phoneticPr fontId="2" type="noConversion"/>
  </si>
  <si>
    <t>김이태</t>
    <phoneticPr fontId="2" type="noConversion"/>
  </si>
  <si>
    <t>울산스포츠과학고</t>
    <phoneticPr fontId="2" type="noConversion"/>
  </si>
  <si>
    <t>21:43.57</t>
    <phoneticPr fontId="2" type="noConversion"/>
  </si>
  <si>
    <t>김가람</t>
    <phoneticPr fontId="2" type="noConversion"/>
  </si>
  <si>
    <t>배문고</t>
    <phoneticPr fontId="2" type="noConversion"/>
  </si>
  <si>
    <t>21:58.34</t>
    <phoneticPr fontId="2" type="noConversion"/>
  </si>
  <si>
    <t>13:38.52</t>
    <phoneticPr fontId="2" type="noConversion"/>
  </si>
  <si>
    <t>김주한</t>
    <phoneticPr fontId="2" type="noConversion"/>
  </si>
  <si>
    <t>배문중</t>
    <phoneticPr fontId="2" type="noConversion"/>
  </si>
  <si>
    <t>14:19.45</t>
    <phoneticPr fontId="2" type="noConversion"/>
  </si>
  <si>
    <t>이새봄</t>
    <phoneticPr fontId="2" type="noConversion"/>
  </si>
  <si>
    <t>인제중</t>
    <phoneticPr fontId="2" type="noConversion"/>
  </si>
  <si>
    <t>신 기 록 현 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</si>
</sst>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₩&quot;* #,##0_-;\-&quot;₩&quot;* #,##0_-;_-&quot;₩&quot;* &quot;-&quot;_-;_-@_-"/>
    <numFmt numFmtId="176" formatCode="0_);\(0\)"/>
    <numFmt numFmtId="177" formatCode="mm:ss.00"/>
    <numFmt numFmtId="178" formatCode="0.0"/>
  </numFmts>
  <fonts count="19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7"/>
      <name val="가는으뜸체"/>
      <family val="1"/>
      <charset val="129"/>
    </font>
    <font>
      <sz val="11"/>
      <name val="휴먼각진옛체"/>
      <family val="1"/>
      <charset val="129"/>
    </font>
    <font>
      <sz val="18"/>
      <name val="휴먼소하체"/>
      <family val="1"/>
      <charset val="129"/>
    </font>
    <font>
      <sz val="8"/>
      <name val="가는으뜸체"/>
      <family val="1"/>
      <charset val="129"/>
    </font>
    <font>
      <sz val="9"/>
      <name val="휴먼각진옛체"/>
      <family val="1"/>
      <charset val="129"/>
    </font>
    <font>
      <sz val="8"/>
      <name val="휴먼각진옛체"/>
      <family val="1"/>
      <charset val="129"/>
    </font>
    <font>
      <sz val="7"/>
      <name val="돋움"/>
      <family val="3"/>
      <charset val="129"/>
    </font>
    <font>
      <sz val="6"/>
      <name val="가는으뜸체"/>
      <family val="1"/>
      <charset val="129"/>
    </font>
    <font>
      <sz val="5"/>
      <name val="가는으뜸체"/>
      <family val="1"/>
      <charset val="129"/>
    </font>
    <font>
      <sz val="10"/>
      <name val="휴먼각진옛체"/>
      <family val="1"/>
      <charset val="129"/>
    </font>
    <font>
      <b/>
      <sz val="20"/>
      <name val="새굴림"/>
      <family val="1"/>
      <charset val="129"/>
    </font>
    <font>
      <b/>
      <sz val="13"/>
      <name val="새굴림"/>
      <family val="1"/>
      <charset val="129"/>
    </font>
    <font>
      <b/>
      <sz val="17"/>
      <name val="새굴림"/>
      <family val="1"/>
      <charset val="129"/>
    </font>
    <font>
      <b/>
      <sz val="11"/>
      <name val="새굴림"/>
      <family val="1"/>
      <charset val="129"/>
    </font>
    <font>
      <sz val="11"/>
      <name val="새굴림"/>
      <family val="1"/>
      <charset val="129"/>
    </font>
    <font>
      <sz val="11"/>
      <color indexed="8"/>
      <name val="새굴림"/>
      <family val="1"/>
      <charset val="129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244">
    <xf numFmtId="0" fontId="0" fillId="0" borderId="0" xfId="0"/>
    <xf numFmtId="0" fontId="4" fillId="0" borderId="0" xfId="0" applyFont="1"/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3" fillId="0" borderId="11" xfId="0" applyFont="1" applyBorder="1" applyAlignment="1" applyProtection="1">
      <alignment horizontal="left" vertical="center" shrinkToFit="1"/>
    </xf>
    <xf numFmtId="0" fontId="3" fillId="0" borderId="12" xfId="0" applyFont="1" applyFill="1" applyBorder="1" applyAlignment="1" applyProtection="1">
      <alignment horizontal="left" vertical="center" shrinkToFit="1"/>
    </xf>
    <xf numFmtId="0" fontId="3" fillId="0" borderId="2" xfId="0" applyFont="1" applyFill="1" applyBorder="1" applyAlignment="1" applyProtection="1">
      <alignment horizontal="left" vertical="center" shrinkToFit="1"/>
    </xf>
    <xf numFmtId="0" fontId="3" fillId="0" borderId="13" xfId="0" applyFont="1" applyFill="1" applyBorder="1" applyAlignment="1" applyProtection="1">
      <alignment horizontal="left" vertical="center" shrinkToFit="1"/>
    </xf>
    <xf numFmtId="0" fontId="3" fillId="0" borderId="14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horizontal="left" vertical="center" shrinkToFit="1"/>
    </xf>
    <xf numFmtId="0" fontId="3" fillId="0" borderId="16" xfId="0" applyFont="1" applyFill="1" applyBorder="1" applyAlignment="1" applyProtection="1">
      <alignment horizontal="left" vertical="center" shrinkToFit="1"/>
    </xf>
    <xf numFmtId="0" fontId="3" fillId="0" borderId="17" xfId="0" applyFont="1" applyBorder="1" applyAlignment="1" applyProtection="1">
      <alignment horizontal="left" vertical="center" shrinkToFit="1"/>
    </xf>
    <xf numFmtId="0" fontId="3" fillId="0" borderId="18" xfId="0" applyFont="1" applyBorder="1" applyAlignment="1" applyProtection="1">
      <alignment horizontal="left" vertical="center" shrinkToFit="1"/>
    </xf>
    <xf numFmtId="0" fontId="3" fillId="0" borderId="19" xfId="0" applyFont="1" applyBorder="1" applyAlignment="1" applyProtection="1">
      <alignment horizontal="left" vertical="center" shrinkToFit="1"/>
    </xf>
    <xf numFmtId="0" fontId="3" fillId="0" borderId="20" xfId="0" applyFont="1" applyBorder="1" applyAlignment="1" applyProtection="1">
      <alignment horizontal="left" vertical="center" shrinkToFit="1"/>
    </xf>
    <xf numFmtId="0" fontId="3" fillId="0" borderId="21" xfId="0" applyFont="1" applyBorder="1" applyAlignment="1" applyProtection="1">
      <alignment horizontal="left" vertical="center" shrinkToFit="1"/>
    </xf>
    <xf numFmtId="0" fontId="3" fillId="0" borderId="23" xfId="0" quotePrefix="1" applyFont="1" applyBorder="1" applyAlignment="1" applyProtection="1">
      <alignment horizontal="left" vertical="center" shrinkToFit="1"/>
    </xf>
    <xf numFmtId="0" fontId="3" fillId="0" borderId="12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left" vertical="center" shrinkToFit="1"/>
    </xf>
    <xf numFmtId="0" fontId="3" fillId="0" borderId="13" xfId="0" applyFont="1" applyBorder="1" applyAlignment="1" applyProtection="1">
      <alignment horizontal="left" vertical="center" shrinkToFit="1"/>
    </xf>
    <xf numFmtId="0" fontId="3" fillId="0" borderId="25" xfId="0" applyFont="1" applyBorder="1" applyAlignment="1" applyProtection="1">
      <alignment horizontal="left" vertical="center" shrinkToFit="1"/>
    </xf>
    <xf numFmtId="0" fontId="3" fillId="0" borderId="26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14" xfId="0" applyFont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horizontal="left" vertical="center" shrinkToFit="1"/>
    </xf>
    <xf numFmtId="0" fontId="3" fillId="0" borderId="27" xfId="0" applyFont="1" applyBorder="1" applyAlignment="1" applyProtection="1">
      <alignment horizontal="left" vertical="center" shrinkToFit="1"/>
    </xf>
    <xf numFmtId="0" fontId="3" fillId="0" borderId="28" xfId="0" quotePrefix="1" applyFont="1" applyBorder="1" applyAlignment="1" applyProtection="1">
      <alignment horizontal="left" vertical="center" shrinkToFit="1"/>
    </xf>
    <xf numFmtId="0" fontId="3" fillId="0" borderId="29" xfId="0" applyFont="1" applyBorder="1" applyAlignment="1" applyProtection="1">
      <alignment horizontal="left" vertical="center" shrinkToFit="1"/>
    </xf>
    <xf numFmtId="0" fontId="3" fillId="0" borderId="28" xfId="0" applyFont="1" applyBorder="1" applyAlignment="1" applyProtection="1">
      <alignment horizontal="left" vertical="center" shrinkToFit="1"/>
    </xf>
    <xf numFmtId="0" fontId="3" fillId="0" borderId="27" xfId="0" applyFont="1" applyFill="1" applyBorder="1" applyAlignment="1" applyProtection="1">
      <alignment horizontal="left" vertical="center" shrinkToFit="1"/>
    </xf>
    <xf numFmtId="0" fontId="3" fillId="0" borderId="28" xfId="0" quotePrefix="1" applyFont="1" applyFill="1" applyBorder="1" applyAlignment="1" applyProtection="1">
      <alignment horizontal="left" vertical="center" shrinkToFit="1"/>
    </xf>
    <xf numFmtId="0" fontId="3" fillId="0" borderId="29" xfId="0" applyFont="1" applyFill="1" applyBorder="1" applyAlignment="1" applyProtection="1">
      <alignment horizontal="left" vertical="center" shrinkToFit="1"/>
    </xf>
    <xf numFmtId="0" fontId="3" fillId="0" borderId="30" xfId="0" applyFont="1" applyFill="1" applyBorder="1" applyAlignment="1" applyProtection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4" fillId="0" borderId="28" xfId="0" applyFont="1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3" fillId="0" borderId="13" xfId="0" applyNumberFormat="1" applyFont="1" applyFill="1" applyBorder="1" applyAlignment="1" applyProtection="1">
      <alignment horizontal="left" vertical="center" shrinkToFit="1"/>
    </xf>
    <xf numFmtId="0" fontId="10" fillId="0" borderId="29" xfId="0" applyFont="1" applyFill="1" applyBorder="1" applyAlignment="1" applyProtection="1">
      <alignment horizontal="center" vertical="center" shrinkToFit="1"/>
    </xf>
    <xf numFmtId="0" fontId="3" fillId="0" borderId="38" xfId="0" applyFont="1" applyBorder="1" applyAlignment="1" applyProtection="1">
      <alignment horizontal="left" vertical="center" shrinkToFit="1"/>
    </xf>
    <xf numFmtId="0" fontId="3" fillId="0" borderId="37" xfId="0" applyFont="1" applyBorder="1" applyAlignment="1" applyProtection="1">
      <alignment horizontal="left" vertical="center" shrinkToFit="1"/>
    </xf>
    <xf numFmtId="0" fontId="3" fillId="0" borderId="12" xfId="0" quotePrefix="1" applyFont="1" applyFill="1" applyBorder="1" applyAlignment="1" applyProtection="1">
      <alignment horizontal="left" vertical="center" shrinkToFit="1"/>
    </xf>
    <xf numFmtId="0" fontId="3" fillId="0" borderId="13" xfId="0" quotePrefix="1" applyFont="1" applyFill="1" applyBorder="1" applyAlignment="1" applyProtection="1">
      <alignment horizontal="left" vertical="center" shrinkToFit="1"/>
    </xf>
    <xf numFmtId="0" fontId="3" fillId="0" borderId="14" xfId="0" quotePrefix="1" applyFont="1" applyBorder="1" applyAlignment="1" applyProtection="1">
      <alignment horizontal="left" vertical="center" shrinkToFit="1"/>
    </xf>
    <xf numFmtId="0" fontId="3" fillId="0" borderId="15" xfId="0" quotePrefix="1" applyFont="1" applyBorder="1" applyAlignment="1" applyProtection="1">
      <alignment horizontal="left" vertical="center" shrinkToFit="1"/>
    </xf>
    <xf numFmtId="0" fontId="3" fillId="0" borderId="16" xfId="0" quotePrefix="1" applyFont="1" applyBorder="1" applyAlignment="1" applyProtection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47" fontId="3" fillId="0" borderId="28" xfId="0" quotePrefix="1" applyNumberFormat="1" applyFont="1" applyBorder="1" applyAlignment="1" applyProtection="1">
      <alignment horizontal="left" vertical="center" shrinkToFit="1"/>
    </xf>
    <xf numFmtId="0" fontId="3" fillId="0" borderId="1" xfId="0" applyFont="1" applyFill="1" applyBorder="1" applyAlignment="1" applyProtection="1">
      <alignment horizontal="left" vertical="center" shrinkToFit="1"/>
    </xf>
    <xf numFmtId="0" fontId="3" fillId="0" borderId="34" xfId="0" applyNumberFormat="1" applyFont="1" applyFill="1" applyBorder="1" applyAlignment="1" applyProtection="1">
      <alignment horizontal="left" vertical="center" shrinkToFit="1"/>
    </xf>
    <xf numFmtId="0" fontId="3" fillId="0" borderId="25" xfId="0" applyFont="1" applyFill="1" applyBorder="1" applyAlignment="1" applyProtection="1">
      <alignment horizontal="left" vertical="center" shrinkToFit="1"/>
    </xf>
    <xf numFmtId="0" fontId="3" fillId="0" borderId="26" xfId="0" applyFont="1" applyFill="1" applyBorder="1" applyAlignment="1" applyProtection="1">
      <alignment horizontal="left" vertical="center" shrinkToFit="1"/>
    </xf>
    <xf numFmtId="0" fontId="3" fillId="0" borderId="39" xfId="0" applyFont="1" applyFill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/>
    </xf>
    <xf numFmtId="0" fontId="0" fillId="0" borderId="35" xfId="0" applyBorder="1" applyAlignment="1">
      <alignment horizontal="center" vertical="center"/>
    </xf>
    <xf numFmtId="0" fontId="3" fillId="0" borderId="34" xfId="0" applyFont="1" applyFill="1" applyBorder="1" applyAlignment="1" applyProtection="1">
      <alignment horizontal="left" vertical="center" shrinkToFit="1"/>
    </xf>
    <xf numFmtId="0" fontId="3" fillId="0" borderId="40" xfId="0" applyFont="1" applyFill="1" applyBorder="1" applyAlignment="1" applyProtection="1">
      <alignment horizontal="left" vertical="center" shrinkToFit="1"/>
    </xf>
    <xf numFmtId="0" fontId="3" fillId="0" borderId="41" xfId="0" applyFont="1" applyFill="1" applyBorder="1" applyAlignment="1" applyProtection="1">
      <alignment horizontal="left" vertical="center" shrinkToFit="1"/>
    </xf>
    <xf numFmtId="2" fontId="3" fillId="0" borderId="42" xfId="0" applyNumberFormat="1" applyFont="1" applyFill="1" applyBorder="1" applyAlignment="1" applyProtection="1">
      <alignment horizontal="left" vertical="center" shrinkToFit="1"/>
    </xf>
    <xf numFmtId="0" fontId="3" fillId="0" borderId="32" xfId="0" applyFont="1" applyFill="1" applyBorder="1" applyAlignment="1" applyProtection="1">
      <alignment horizontal="left" vertical="center" shrinkToFit="1"/>
    </xf>
    <xf numFmtId="0" fontId="3" fillId="0" borderId="31" xfId="0" applyFont="1" applyFill="1" applyBorder="1" applyAlignment="1" applyProtection="1">
      <alignment horizontal="left" vertical="center" shrinkToFit="1"/>
    </xf>
    <xf numFmtId="0" fontId="3" fillId="0" borderId="33" xfId="0" applyFont="1" applyFill="1" applyBorder="1" applyAlignment="1" applyProtection="1">
      <alignment horizontal="left" vertical="center" shrinkToFit="1"/>
    </xf>
    <xf numFmtId="176" fontId="3" fillId="0" borderId="27" xfId="0" applyNumberFormat="1" applyFont="1" applyBorder="1" applyAlignment="1" applyProtection="1">
      <alignment horizontal="left" vertical="center" shrinkToFit="1"/>
    </xf>
    <xf numFmtId="176" fontId="3" fillId="0" borderId="23" xfId="0" applyNumberFormat="1" applyFont="1" applyBorder="1" applyAlignment="1" applyProtection="1">
      <alignment horizontal="left" vertical="center" shrinkToFit="1"/>
    </xf>
    <xf numFmtId="176" fontId="3" fillId="0" borderId="28" xfId="0" applyNumberFormat="1" applyFont="1" applyBorder="1" applyAlignment="1" applyProtection="1">
      <alignment horizontal="left" vertical="center" shrinkToFit="1"/>
    </xf>
    <xf numFmtId="0" fontId="3" fillId="0" borderId="14" xfId="0" applyFont="1" applyFill="1" applyBorder="1" applyAlignment="1" applyProtection="1">
      <alignment horizontal="center" vertical="center" shrinkToFit="1"/>
    </xf>
    <xf numFmtId="0" fontId="3" fillId="0" borderId="15" xfId="0" applyFont="1" applyFill="1" applyBorder="1" applyAlignment="1" applyProtection="1">
      <alignment horizontal="center" vertical="center" shrinkToFit="1"/>
    </xf>
    <xf numFmtId="0" fontId="3" fillId="0" borderId="16" xfId="0" applyFont="1" applyFill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vertical="center" shrinkToFit="1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2" fontId="3" fillId="0" borderId="13" xfId="0" applyNumberFormat="1" applyFont="1" applyFill="1" applyBorder="1" applyAlignment="1" applyProtection="1">
      <alignment horizontal="left" vertical="center" shrinkToFit="1"/>
    </xf>
    <xf numFmtId="0" fontId="3" fillId="0" borderId="2" xfId="0" quotePrefix="1" applyFont="1" applyFill="1" applyBorder="1" applyAlignment="1" applyProtection="1">
      <alignment horizontal="left" vertical="center" shrinkToFit="1"/>
    </xf>
    <xf numFmtId="0" fontId="4" fillId="0" borderId="0" xfId="0" applyFont="1" applyBorder="1"/>
    <xf numFmtId="0" fontId="6" fillId="0" borderId="10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left" vertical="center" shrinkToFit="1"/>
    </xf>
    <xf numFmtId="0" fontId="3" fillId="0" borderId="6" xfId="0" applyFont="1" applyBorder="1" applyAlignment="1" applyProtection="1">
      <alignment horizontal="left" vertical="center" shrinkToFit="1"/>
    </xf>
    <xf numFmtId="0" fontId="3" fillId="0" borderId="40" xfId="0" applyFont="1" applyBorder="1" applyAlignment="1" applyProtection="1">
      <alignment horizontal="left" vertical="center" shrinkToFit="1"/>
    </xf>
    <xf numFmtId="0" fontId="3" fillId="0" borderId="41" xfId="0" applyFont="1" applyBorder="1" applyAlignment="1" applyProtection="1">
      <alignment horizontal="left" vertical="center" shrinkToFit="1"/>
    </xf>
    <xf numFmtId="0" fontId="3" fillId="0" borderId="42" xfId="0" applyFont="1" applyBorder="1" applyAlignment="1" applyProtection="1">
      <alignment horizontal="left" vertical="center" shrinkToFit="1"/>
    </xf>
    <xf numFmtId="0" fontId="3" fillId="0" borderId="12" xfId="0" quotePrefix="1" applyFont="1" applyBorder="1" applyAlignment="1" applyProtection="1">
      <alignment horizontal="left" vertical="center" shrinkToFit="1"/>
    </xf>
    <xf numFmtId="0" fontId="3" fillId="0" borderId="13" xfId="0" quotePrefix="1" applyFont="1" applyBorder="1" applyAlignment="1" applyProtection="1">
      <alignment horizontal="left" vertical="center" shrinkToFit="1"/>
    </xf>
    <xf numFmtId="0" fontId="3" fillId="0" borderId="2" xfId="0" quotePrefix="1" applyFont="1" applyBorder="1" applyAlignment="1" applyProtection="1">
      <alignment horizontal="left" vertical="center" shrinkToFit="1"/>
    </xf>
    <xf numFmtId="0" fontId="3" fillId="0" borderId="40" xfId="0" quotePrefix="1" applyFont="1" applyFill="1" applyBorder="1" applyAlignment="1" applyProtection="1">
      <alignment horizontal="left" vertical="center" shrinkToFit="1"/>
    </xf>
    <xf numFmtId="0" fontId="3" fillId="0" borderId="41" xfId="0" quotePrefix="1" applyFont="1" applyFill="1" applyBorder="1" applyAlignment="1" applyProtection="1">
      <alignment horizontal="left" vertical="center" shrinkToFit="1"/>
    </xf>
    <xf numFmtId="2" fontId="3" fillId="0" borderId="42" xfId="0" quotePrefix="1" applyNumberFormat="1" applyFont="1" applyFill="1" applyBorder="1" applyAlignment="1" applyProtection="1">
      <alignment horizontal="left" vertical="center" shrinkToFit="1"/>
    </xf>
    <xf numFmtId="0" fontId="3" fillId="0" borderId="3" xfId="0" applyFont="1" applyFill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center" shrinkToFit="1"/>
    </xf>
    <xf numFmtId="0" fontId="3" fillId="0" borderId="45" xfId="0" applyFont="1" applyFill="1" applyBorder="1" applyAlignment="1" applyProtection="1">
      <alignment horizontal="left" vertical="center" shrinkToFit="1"/>
    </xf>
    <xf numFmtId="176" fontId="3" fillId="0" borderId="29" xfId="0" applyNumberFormat="1" applyFont="1" applyBorder="1" applyAlignment="1" applyProtection="1">
      <alignment horizontal="left" vertical="center" shrinkToFit="1"/>
    </xf>
    <xf numFmtId="0" fontId="3" fillId="0" borderId="0" xfId="1" quotePrefix="1" applyFont="1" applyBorder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0" fillId="0" borderId="28" xfId="0" applyFont="1" applyBorder="1" applyAlignment="1" applyProtection="1">
      <alignment horizontal="center" vertical="center" shrinkToFit="1"/>
    </xf>
    <xf numFmtId="0" fontId="0" fillId="0" borderId="0" xfId="0" applyAlignment="1">
      <alignment horizontal="center" vertical="top" shrinkToFit="1"/>
    </xf>
    <xf numFmtId="0" fontId="3" fillId="0" borderId="13" xfId="0" applyNumberFormat="1" applyFont="1" applyBorder="1" applyAlignment="1" applyProtection="1">
      <alignment horizontal="left" vertical="center" shrinkToFit="1"/>
    </xf>
    <xf numFmtId="0" fontId="10" fillId="0" borderId="12" xfId="0" applyFont="1" applyFill="1" applyBorder="1" applyAlignment="1" applyProtection="1">
      <alignment horizontal="left" vertical="center" shrinkToFit="1"/>
    </xf>
    <xf numFmtId="0" fontId="3" fillId="0" borderId="28" xfId="0" quotePrefix="1" applyNumberFormat="1" applyFont="1" applyFill="1" applyBorder="1" applyAlignment="1" applyProtection="1">
      <alignment horizontal="left" vertical="center" shrinkToFit="1"/>
    </xf>
    <xf numFmtId="0" fontId="10" fillId="0" borderId="29" xfId="0" applyFont="1" applyBorder="1" applyAlignment="1" applyProtection="1">
      <alignment horizontal="left" vertical="center" shrinkToFit="1"/>
    </xf>
    <xf numFmtId="0" fontId="3" fillId="0" borderId="31" xfId="0" applyFont="1" applyBorder="1" applyAlignment="1" applyProtection="1">
      <alignment horizontal="left" vertical="center" shrinkToFit="1"/>
    </xf>
    <xf numFmtId="0" fontId="3" fillId="0" borderId="45" xfId="0" applyFont="1" applyBorder="1" applyAlignment="1" applyProtection="1">
      <alignment horizontal="left" vertical="center" shrinkToFit="1"/>
    </xf>
    <xf numFmtId="177" fontId="3" fillId="0" borderId="13" xfId="0" applyNumberFormat="1" applyFont="1" applyBorder="1" applyAlignment="1" applyProtection="1">
      <alignment horizontal="left" vertical="center" shrinkToFit="1"/>
    </xf>
    <xf numFmtId="0" fontId="0" fillId="0" borderId="35" xfId="0" applyBorder="1" applyAlignment="1">
      <alignment horizontal="center" vertical="top"/>
    </xf>
    <xf numFmtId="2" fontId="3" fillId="0" borderId="13" xfId="0" applyNumberFormat="1" applyFont="1" applyBorder="1" applyAlignment="1" applyProtection="1">
      <alignment horizontal="left" vertical="center" shrinkToFit="1"/>
    </xf>
    <xf numFmtId="2" fontId="3" fillId="0" borderId="13" xfId="0" quotePrefix="1" applyNumberFormat="1" applyFont="1" applyBorder="1" applyAlignment="1" applyProtection="1">
      <alignment horizontal="left" vertical="center" shrinkToFit="1"/>
    </xf>
    <xf numFmtId="178" fontId="3" fillId="0" borderId="28" xfId="0" quotePrefix="1" applyNumberFormat="1" applyFont="1" applyFill="1" applyBorder="1" applyAlignment="1" applyProtection="1">
      <alignment horizontal="left" vertical="center" shrinkToFit="1"/>
    </xf>
    <xf numFmtId="0" fontId="12" fillId="0" borderId="0" xfId="0" applyFont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3" fillId="0" borderId="46" xfId="0" applyFont="1" applyBorder="1" applyAlignment="1" applyProtection="1">
      <alignment horizontal="left" vertical="center" shrinkToFit="1"/>
    </xf>
    <xf numFmtId="0" fontId="3" fillId="0" borderId="47" xfId="0" applyNumberFormat="1" applyFont="1" applyBorder="1" applyAlignment="1" applyProtection="1">
      <alignment horizontal="left" vertical="center" shrinkToFit="1"/>
    </xf>
    <xf numFmtId="0" fontId="10" fillId="0" borderId="14" xfId="0" applyFont="1" applyFill="1" applyBorder="1" applyAlignment="1" applyProtection="1">
      <alignment horizontal="left" vertical="center" shrinkToFit="1"/>
    </xf>
    <xf numFmtId="0" fontId="3" fillId="0" borderId="33" xfId="0" applyFont="1" applyBorder="1" applyAlignment="1" applyProtection="1">
      <alignment horizontal="left" vertical="center" shrinkToFit="1"/>
    </xf>
    <xf numFmtId="0" fontId="3" fillId="0" borderId="30" xfId="0" quotePrefix="1" applyFont="1" applyBorder="1" applyAlignment="1" applyProtection="1">
      <alignment horizontal="left" vertical="center" shrinkToFit="1"/>
    </xf>
    <xf numFmtId="0" fontId="3" fillId="0" borderId="30" xfId="0" applyFont="1" applyBorder="1" applyAlignment="1" applyProtection="1">
      <alignment horizontal="left" vertical="center" shrinkToFit="1"/>
    </xf>
    <xf numFmtId="0" fontId="3" fillId="0" borderId="34" xfId="0" applyFont="1" applyBorder="1" applyAlignment="1" applyProtection="1">
      <alignment horizontal="left" vertical="center" shrinkToFit="1"/>
    </xf>
    <xf numFmtId="0" fontId="3" fillId="0" borderId="48" xfId="0" applyFont="1" applyBorder="1" applyAlignment="1" applyProtection="1">
      <alignment horizontal="left" vertical="center" shrinkToFit="1"/>
    </xf>
    <xf numFmtId="0" fontId="3" fillId="0" borderId="28" xfId="0" applyFont="1" applyFill="1" applyBorder="1" applyAlignment="1" applyProtection="1">
      <alignment horizontal="left" vertical="center" shrinkToFit="1"/>
    </xf>
    <xf numFmtId="0" fontId="3" fillId="0" borderId="49" xfId="0" applyFont="1" applyBorder="1" applyAlignment="1" applyProtection="1">
      <alignment horizontal="left" vertical="center" shrinkToFit="1"/>
    </xf>
    <xf numFmtId="0" fontId="3" fillId="0" borderId="49" xfId="0" applyNumberFormat="1" applyFont="1" applyBorder="1" applyAlignment="1" applyProtection="1">
      <alignment horizontal="left" vertical="center" shrinkToFit="1"/>
    </xf>
    <xf numFmtId="0" fontId="3" fillId="0" borderId="50" xfId="0" applyFont="1" applyBorder="1" applyAlignment="1" applyProtection="1">
      <alignment horizontal="left" vertical="center" shrinkToFit="1"/>
    </xf>
    <xf numFmtId="0" fontId="3" fillId="0" borderId="32" xfId="0" applyFont="1" applyBorder="1" applyAlignment="1" applyProtection="1">
      <alignment horizontal="left" vertical="center" shrinkToFit="1"/>
    </xf>
    <xf numFmtId="0" fontId="3" fillId="0" borderId="30" xfId="0" quotePrefix="1" applyFont="1" applyFill="1" applyBorder="1" applyAlignment="1" applyProtection="1">
      <alignment horizontal="left" vertical="center" shrinkToFit="1"/>
    </xf>
    <xf numFmtId="0" fontId="3" fillId="0" borderId="24" xfId="0" applyFont="1" applyFill="1" applyBorder="1" applyAlignment="1" applyProtection="1">
      <alignment horizontal="left" vertical="center" shrinkToFit="1"/>
    </xf>
    <xf numFmtId="0" fontId="3" fillId="0" borderId="22" xfId="0" applyFont="1" applyFill="1" applyBorder="1" applyAlignment="1" applyProtection="1">
      <alignment horizontal="left" vertical="center" shrinkToFit="1"/>
    </xf>
    <xf numFmtId="0" fontId="10" fillId="0" borderId="28" xfId="0" applyFont="1" applyFill="1" applyBorder="1" applyAlignment="1" applyProtection="1">
      <alignment horizontal="center" vertical="center" shrinkToFit="1"/>
    </xf>
    <xf numFmtId="2" fontId="3" fillId="0" borderId="49" xfId="0" applyNumberFormat="1" applyFont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0" fillId="0" borderId="35" xfId="0" applyBorder="1" applyAlignment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</xf>
    <xf numFmtId="0" fontId="11" fillId="0" borderId="27" xfId="0" applyFont="1" applyBorder="1" applyAlignment="1" applyProtection="1">
      <alignment horizontal="center" vertical="center" shrinkToFit="1"/>
    </xf>
    <xf numFmtId="0" fontId="11" fillId="0" borderId="28" xfId="0" applyFont="1" applyBorder="1" applyAlignment="1" applyProtection="1">
      <alignment horizontal="center" vertical="center" shrinkToFit="1"/>
    </xf>
    <xf numFmtId="0" fontId="11" fillId="0" borderId="29" xfId="0" applyFont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2" xfId="0" applyFont="1" applyFill="1" applyBorder="1" applyAlignment="1" applyProtection="1">
      <alignment horizontal="left" vertical="center" shrinkToFit="1"/>
    </xf>
    <xf numFmtId="0" fontId="3" fillId="0" borderId="23" xfId="0" applyFont="1" applyFill="1" applyBorder="1" applyAlignment="1" applyProtection="1">
      <alignment horizontal="left" vertical="center" shrinkToFit="1"/>
    </xf>
    <xf numFmtId="0" fontId="3" fillId="0" borderId="24" xfId="0" applyFont="1" applyFill="1" applyBorder="1" applyAlignment="1" applyProtection="1">
      <alignment horizontal="left" vertical="center" shrinkToFit="1"/>
    </xf>
    <xf numFmtId="0" fontId="3" fillId="0" borderId="22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13" fillId="0" borderId="0" xfId="3" applyFont="1" applyAlignment="1">
      <alignment horizontal="center" vertical="center"/>
    </xf>
    <xf numFmtId="0" fontId="1" fillId="0" borderId="0" xfId="4">
      <alignment vertical="center"/>
    </xf>
    <xf numFmtId="0" fontId="13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/>
    </xf>
    <xf numFmtId="0" fontId="17" fillId="0" borderId="0" xfId="4" applyFont="1" applyAlignment="1">
      <alignment horizontal="center" vertical="center"/>
    </xf>
    <xf numFmtId="0" fontId="16" fillId="0" borderId="51" xfId="3" applyFont="1" applyBorder="1" applyAlignment="1">
      <alignment horizontal="center" vertical="center" shrinkToFit="1"/>
    </xf>
    <xf numFmtId="0" fontId="16" fillId="0" borderId="52" xfId="4" applyFont="1" applyBorder="1" applyAlignment="1">
      <alignment horizontal="center" vertical="center" shrinkToFit="1"/>
    </xf>
    <xf numFmtId="0" fontId="16" fillId="0" borderId="52" xfId="3" applyFont="1" applyBorder="1" applyAlignment="1">
      <alignment horizontal="center" vertical="center" shrinkToFit="1"/>
    </xf>
    <xf numFmtId="0" fontId="16" fillId="0" borderId="53" xfId="3" applyFont="1" applyBorder="1" applyAlignment="1">
      <alignment horizontal="center" vertical="center" shrinkToFit="1"/>
    </xf>
    <xf numFmtId="0" fontId="17" fillId="0" borderId="54" xfId="3" applyFont="1" applyBorder="1" applyAlignment="1">
      <alignment horizontal="center" vertical="center" shrinkToFit="1"/>
    </xf>
    <xf numFmtId="0" fontId="17" fillId="0" borderId="55" xfId="4" applyFont="1" applyFill="1" applyBorder="1" applyAlignment="1">
      <alignment horizontal="center" vertical="center" shrinkToFit="1"/>
    </xf>
    <xf numFmtId="0" fontId="17" fillId="0" borderId="55" xfId="3" applyFont="1" applyBorder="1" applyAlignment="1">
      <alignment horizontal="center" vertical="center" shrinkToFit="1"/>
    </xf>
    <xf numFmtId="0" fontId="18" fillId="0" borderId="55" xfId="4" quotePrefix="1" applyFont="1" applyBorder="1" applyAlignment="1">
      <alignment horizontal="center" vertical="center" shrinkToFit="1"/>
    </xf>
    <xf numFmtId="0" fontId="18" fillId="0" borderId="55" xfId="4" applyFont="1" applyBorder="1" applyAlignment="1">
      <alignment horizontal="center" vertical="center" shrinkToFit="1"/>
    </xf>
    <xf numFmtId="0" fontId="17" fillId="0" borderId="55" xfId="4" applyFont="1" applyBorder="1" applyAlignment="1">
      <alignment horizontal="center" vertical="center" shrinkToFit="1"/>
    </xf>
    <xf numFmtId="0" fontId="17" fillId="0" borderId="55" xfId="3" quotePrefix="1" applyFont="1" applyFill="1" applyBorder="1" applyAlignment="1">
      <alignment horizontal="center" vertical="center" shrinkToFit="1"/>
    </xf>
    <xf numFmtId="0" fontId="17" fillId="0" borderId="56" xfId="3" applyFont="1" applyFill="1" applyBorder="1" applyAlignment="1">
      <alignment horizontal="center" vertical="center" shrinkToFit="1"/>
    </xf>
    <xf numFmtId="0" fontId="17" fillId="0" borderId="57" xfId="3" applyFont="1" applyBorder="1" applyAlignment="1">
      <alignment horizontal="center" vertical="center" shrinkToFit="1"/>
    </xf>
    <xf numFmtId="0" fontId="17" fillId="0" borderId="11" xfId="4" applyFont="1" applyFill="1" applyBorder="1" applyAlignment="1">
      <alignment horizontal="center" vertical="center" shrinkToFit="1"/>
    </xf>
    <xf numFmtId="0" fontId="17" fillId="0" borderId="11" xfId="3" applyFont="1" applyBorder="1" applyAlignment="1">
      <alignment horizontal="center" vertical="center" shrinkToFit="1"/>
    </xf>
    <xf numFmtId="0" fontId="17" fillId="0" borderId="11" xfId="4" quotePrefix="1" applyFont="1" applyBorder="1" applyAlignment="1">
      <alignment horizontal="center" vertical="center" shrinkToFit="1"/>
    </xf>
    <xf numFmtId="0" fontId="17" fillId="0" borderId="11" xfId="4" applyFont="1" applyBorder="1" applyAlignment="1">
      <alignment horizontal="center" vertical="center" shrinkToFit="1"/>
    </xf>
    <xf numFmtId="0" fontId="18" fillId="0" borderId="11" xfId="4" applyFont="1" applyBorder="1" applyAlignment="1">
      <alignment horizontal="center" vertical="center" shrinkToFit="1"/>
    </xf>
    <xf numFmtId="0" fontId="17" fillId="0" borderId="11" xfId="3" quotePrefix="1" applyFont="1" applyFill="1" applyBorder="1" applyAlignment="1">
      <alignment horizontal="center" vertical="center" shrinkToFit="1"/>
    </xf>
    <xf numFmtId="0" fontId="17" fillId="0" borderId="55" xfId="4" quotePrefix="1" applyFont="1" applyBorder="1" applyAlignment="1">
      <alignment horizontal="center" vertical="center" shrinkToFit="1"/>
    </xf>
    <xf numFmtId="0" fontId="17" fillId="0" borderId="58" xfId="3" applyFont="1" applyBorder="1" applyAlignment="1">
      <alignment horizontal="center" vertical="center" shrinkToFit="1"/>
    </xf>
    <xf numFmtId="0" fontId="17" fillId="0" borderId="52" xfId="4" applyFont="1" applyFill="1" applyBorder="1" applyAlignment="1">
      <alignment horizontal="center" vertical="center" shrinkToFit="1"/>
    </xf>
    <xf numFmtId="0" fontId="17" fillId="0" borderId="52" xfId="4" applyFont="1" applyBorder="1" applyAlignment="1">
      <alignment horizontal="center" vertical="center" shrinkToFit="1"/>
    </xf>
    <xf numFmtId="47" fontId="17" fillId="0" borderId="59" xfId="4" quotePrefix="1" applyNumberFormat="1" applyFont="1" applyBorder="1" applyAlignment="1">
      <alignment horizontal="center" vertical="center" shrinkToFit="1"/>
    </xf>
    <xf numFmtId="0" fontId="17" fillId="0" borderId="59" xfId="4" applyFont="1" applyBorder="1" applyAlignment="1">
      <alignment horizontal="center" vertical="center" shrinkToFit="1"/>
    </xf>
    <xf numFmtId="0" fontId="17" fillId="0" borderId="52" xfId="3" quotePrefix="1" applyFont="1" applyFill="1" applyBorder="1" applyAlignment="1">
      <alignment horizontal="center" vertical="center" shrinkToFit="1"/>
    </xf>
    <xf numFmtId="0" fontId="17" fillId="0" borderId="60" xfId="3" applyFont="1" applyBorder="1" applyAlignment="1">
      <alignment horizontal="center" vertical="center" shrinkToFit="1"/>
    </xf>
    <xf numFmtId="0" fontId="17" fillId="0" borderId="11" xfId="4" applyFont="1" applyFill="1" applyBorder="1" applyAlignment="1">
      <alignment horizontal="center" vertical="center" shrinkToFit="1"/>
    </xf>
    <xf numFmtId="0" fontId="17" fillId="0" borderId="11" xfId="4" applyFont="1" applyBorder="1" applyAlignment="1">
      <alignment horizontal="center" vertical="center" shrinkToFit="1"/>
    </xf>
    <xf numFmtId="0" fontId="17" fillId="0" borderId="10" xfId="4" quotePrefix="1" applyFont="1" applyBorder="1" applyAlignment="1">
      <alignment horizontal="center" vertical="center"/>
    </xf>
    <xf numFmtId="0" fontId="17" fillId="0" borderId="10" xfId="3" applyFont="1" applyBorder="1" applyAlignment="1">
      <alignment horizontal="center" vertical="center" shrinkToFit="1"/>
    </xf>
    <xf numFmtId="0" fontId="18" fillId="0" borderId="10" xfId="4" applyFont="1" applyBorder="1" applyAlignment="1">
      <alignment horizontal="center" vertical="center"/>
    </xf>
    <xf numFmtId="0" fontId="17" fillId="0" borderId="11" xfId="3" quotePrefix="1" applyFont="1" applyFill="1" applyBorder="1" applyAlignment="1">
      <alignment horizontal="center" vertical="center" shrinkToFit="1"/>
    </xf>
    <xf numFmtId="0" fontId="17" fillId="0" borderId="61" xfId="3" applyFont="1" applyBorder="1" applyAlignment="1">
      <alignment horizontal="center" vertical="center" shrinkToFit="1"/>
    </xf>
    <xf numFmtId="0" fontId="17" fillId="0" borderId="62" xfId="4" applyFont="1" applyFill="1" applyBorder="1" applyAlignment="1">
      <alignment horizontal="center" vertical="center" shrinkToFit="1"/>
    </xf>
    <xf numFmtId="0" fontId="17" fillId="0" borderId="62" xfId="4" applyFont="1" applyBorder="1" applyAlignment="1">
      <alignment horizontal="center" vertical="center" shrinkToFit="1"/>
    </xf>
    <xf numFmtId="0" fontId="17" fillId="0" borderId="63" xfId="4" quotePrefix="1" applyFont="1" applyBorder="1" applyAlignment="1">
      <alignment horizontal="center" vertical="center"/>
    </xf>
    <xf numFmtId="0" fontId="17" fillId="0" borderId="63" xfId="4" applyFont="1" applyBorder="1" applyAlignment="1">
      <alignment horizontal="center" vertical="center" shrinkToFit="1"/>
    </xf>
    <xf numFmtId="0" fontId="18" fillId="0" borderId="63" xfId="4" applyFont="1" applyBorder="1" applyAlignment="1">
      <alignment horizontal="center" vertical="center"/>
    </xf>
    <xf numFmtId="0" fontId="17" fillId="0" borderId="62" xfId="3" quotePrefix="1" applyFont="1" applyFill="1" applyBorder="1" applyAlignment="1">
      <alignment horizontal="center" vertical="center" shrinkToFit="1"/>
    </xf>
    <xf numFmtId="0" fontId="18" fillId="0" borderId="55" xfId="4" applyFont="1" applyFill="1" applyBorder="1" applyAlignment="1">
      <alignment horizontal="center" vertical="center" shrinkToFit="1"/>
    </xf>
    <xf numFmtId="0" fontId="17" fillId="0" borderId="59" xfId="3" quotePrefix="1" applyFont="1" applyBorder="1" applyAlignment="1">
      <alignment horizontal="center" vertical="center" shrinkToFit="1"/>
    </xf>
    <xf numFmtId="0" fontId="17" fillId="0" borderId="59" xfId="3" applyFont="1" applyBorder="1" applyAlignment="1">
      <alignment horizontal="center" vertical="center" shrinkToFit="1"/>
    </xf>
    <xf numFmtId="0" fontId="17" fillId="0" borderId="63" xfId="3" quotePrefix="1" applyFont="1" applyBorder="1" applyAlignment="1">
      <alignment horizontal="center" vertical="center" shrinkToFit="1"/>
    </xf>
    <xf numFmtId="0" fontId="17" fillId="0" borderId="63" xfId="3" applyFont="1" applyBorder="1" applyAlignment="1">
      <alignment horizontal="center" vertical="center" shrinkToFit="1"/>
    </xf>
    <xf numFmtId="0" fontId="17" fillId="0" borderId="55" xfId="3" quotePrefix="1" applyFont="1" applyBorder="1" applyAlignment="1">
      <alignment horizontal="center" vertical="center" shrinkToFit="1"/>
    </xf>
    <xf numFmtId="0" fontId="17" fillId="0" borderId="64" xfId="3" applyFont="1" applyBorder="1" applyAlignment="1">
      <alignment horizontal="center" vertical="center" shrinkToFit="1"/>
    </xf>
    <xf numFmtId="0" fontId="17" fillId="0" borderId="62" xfId="4" applyFont="1" applyFill="1" applyBorder="1" applyAlignment="1">
      <alignment horizontal="center" vertical="center" shrinkToFit="1"/>
    </xf>
    <xf numFmtId="0" fontId="17" fillId="0" borderId="62" xfId="4" applyFont="1" applyBorder="1" applyAlignment="1">
      <alignment horizontal="center" vertical="center" shrinkToFit="1"/>
    </xf>
    <xf numFmtId="0" fontId="17" fillId="0" borderId="62" xfId="3" quotePrefix="1" applyFont="1" applyBorder="1" applyAlignment="1">
      <alignment horizontal="center" vertical="center" shrinkToFit="1"/>
    </xf>
    <xf numFmtId="0" fontId="17" fillId="0" borderId="62" xfId="3" applyFont="1" applyBorder="1" applyAlignment="1">
      <alignment horizontal="center" vertical="center" shrinkToFit="1"/>
    </xf>
    <xf numFmtId="0" fontId="17" fillId="0" borderId="62" xfId="3" quotePrefix="1" applyFont="1" applyFill="1" applyBorder="1" applyAlignment="1">
      <alignment horizontal="center" vertical="center" shrinkToFit="1"/>
    </xf>
    <xf numFmtId="0" fontId="17" fillId="0" borderId="65" xfId="3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1" fillId="0" borderId="0" xfId="4" applyAlignment="1">
      <alignment horizontal="center" vertical="center"/>
    </xf>
  </cellXfs>
  <cellStyles count="5">
    <cellStyle name="통화 [0] 2" xfId="2"/>
    <cellStyle name="표준" xfId="0" builtinId="0"/>
    <cellStyle name="표준 2" xfId="1"/>
    <cellStyle name="표준 3" xfId="4"/>
    <cellStyle name="표준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16" Type="http://schemas.openxmlformats.org/officeDocument/2006/relationships/externalLink" Target="externalLinks/externalLink9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externalLink" Target="externalLinks/externalLink59.xml"/><Relationship Id="rId74" Type="http://schemas.openxmlformats.org/officeDocument/2006/relationships/externalLink" Target="externalLinks/externalLink67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&#45224;&#51473;\&#45224;&#51473;100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&#45224;&#51473;\&#45224;&#51473;4x400m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&#45224;&#51473;\&#45224;&#51473;&#54596;&#4630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&#50668;&#51473;\&#50668;&#51473;100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&#50668;&#51473;\&#50668;&#51473;200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&#50668;&#51473;\&#50668;&#51473;400m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&#50668;&#51473;\&#50668;&#51473;800m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&#50668;&#51473;\&#50668;&#51473;1500m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&#50668;&#51473;\&#50668;&#51473;3000m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&#50668;&#51473;\&#50668;&#51473;100mH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&#50668;&#51473;\&#50668;&#51473;3000m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&#45224;&#51473;\&#45224;&#51473;200m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&#50668;&#51473;\&#50668;&#51473;4x100m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&#50668;&#51473;\&#50668;&#51473;4x400m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&#50668;&#51473;\&#50668;&#51473;&#54596;&#4630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1&#54617;&#45380;\&#45224;&#51473;1&#54617;&#45380;100m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1&#54617;&#45380;\&#45224;&#51473;1&#54617;&#45380;400m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1&#54617;&#45380;\&#45224;&#51473;1&#54617;&#45380;800m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1&#54617;&#45380;\&#45224;&#51473;1&#54617;&#45380;&#54596;&#4630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1&#54617;&#45380;\&#50668;&#51473;1&#54617;&#45380;100m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1&#54617;&#45380;\&#50668;&#51473;1&#54617;&#45380;400m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1&#54617;&#45380;\&#50668;&#51473;1&#54617;&#45380;800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&#45224;&#51473;\&#45224;&#51473;400m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1&#54617;&#45380;\&#50668;&#51473;1&#54617;&#45380;&#54596;&#46300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45224;&#44256;\&#45224;&#44256;100m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45224;&#44256;\&#45224;&#44256;200m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45224;&#44256;\&#45224;&#44256;400m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45224;&#44256;\&#45224;&#44256;800m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45224;&#44256;\&#45224;&#44256;1500m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45224;&#44256;\&#45224;&#44256;5000m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45224;&#44256;\&#45224;&#44256;110mH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45224;&#44256;\&#45224;&#44256;400mH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45224;&#44256;\&#45224;&#44256;3000mS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&#45224;&#51473;\&#45224;&#51473;800m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45224;&#44256;\&#45224;&#44256;5000mW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45224;&#44256;\&#45224;&#44256;4x100mR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45224;&#44256;\&#45224;&#44256;4x400mR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45224;&#44256;\&#45224;&#44256;&#54596;&#46300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50668;&#44256;\&#50668;&#44256;100m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50668;&#44256;\&#50668;&#44256;200m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50668;&#44256;\&#50668;&#44256;400m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50668;&#44256;\&#50668;&#44256;800m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50668;&#44256;\&#50668;&#44256;1500m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50668;&#44256;\&#50668;&#44256;5000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&#45224;&#51473;\&#45224;&#51473;1500m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50668;&#44256;\&#50668;&#44256;100mH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50668;&#44256;\&#50668;&#44256;400mH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50668;&#44256;\&#50668;&#44256;3000mSC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50668;&#44256;\&#50668;&#44256;5000mW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50668;&#44256;\&#50668;&#44256;4x100mR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50668;&#44256;\&#50668;&#44256;4x400mR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&#50668;&#44256;\&#50668;&#44256;&#54596;&#46300;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1&#54617;&#45380;\&#45224;&#44256;1&#54617;&#45380;100m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1&#54617;&#45380;\&#45224;&#44256;1&#54617;&#45380;400m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1&#54617;&#45380;\&#45224;&#44256;1&#54617;&#45380;1500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&#45224;&#51473;\&#45224;&#51473;3000m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1&#54617;&#45380;\&#45224;&#44256;1&#54617;&#45380;5000m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1&#54617;&#45380;\&#45224;&#44256;1&#54617;&#45380;110mH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1&#54617;&#45380;\&#45224;&#44256;1&#54617;&#45380;&#54596;&#46300;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1&#54617;&#45380;\&#50668;&#44256;1&#54617;&#45380;100m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1&#54617;&#45380;\&#50668;&#44256;1&#54617;&#45380;400m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1&#54617;&#45380;\&#50668;&#44256;1&#54617;&#45380;1500m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1&#54617;&#45380;\&#50668;&#44256;1&#54617;&#45380;5000m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1&#54617;&#45380;\&#50668;&#44256;1&#54617;&#45380;100mH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44256;&#46321;&#54617;&#44368;&#48512;3\1&#54617;&#45380;\&#50668;&#44256;1&#54617;&#45380;&#54596;&#4630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&#45224;&#51473;\&#45224;&#51473;110mH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&#45224;&#51473;\&#45224;&#51473;3000m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20715\&#51473;&#54617;&#44368;&#48512;3\&#45224;&#51473;\&#45224;&#51473;4x100m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1.3</v>
          </cell>
        </row>
        <row r="11">
          <cell r="C11" t="str">
            <v>김동진</v>
          </cell>
          <cell r="E11" t="str">
            <v>월배중</v>
          </cell>
          <cell r="F11" t="str">
            <v>10.73 DR</v>
          </cell>
        </row>
        <row r="12">
          <cell r="C12" t="str">
            <v>최명진</v>
          </cell>
          <cell r="E12" t="str">
            <v>이리동중</v>
          </cell>
          <cell r="F12" t="str">
            <v>11.07</v>
          </cell>
        </row>
        <row r="13">
          <cell r="C13" t="str">
            <v>김도환</v>
          </cell>
          <cell r="E13" t="str">
            <v>용인중</v>
          </cell>
          <cell r="F13" t="str">
            <v>11.26</v>
          </cell>
        </row>
        <row r="14">
          <cell r="C14" t="str">
            <v>장환이</v>
          </cell>
          <cell r="E14" t="str">
            <v>소래중</v>
          </cell>
          <cell r="F14" t="str">
            <v>11.36</v>
          </cell>
        </row>
        <row r="15">
          <cell r="C15" t="str">
            <v>정준우</v>
          </cell>
          <cell r="E15" t="str">
            <v>월배중</v>
          </cell>
          <cell r="F15" t="str">
            <v>11.37</v>
          </cell>
        </row>
        <row r="16">
          <cell r="C16" t="str">
            <v>유환희</v>
          </cell>
          <cell r="E16" t="str">
            <v>온양용화중</v>
          </cell>
          <cell r="F16" t="str">
            <v>11.41</v>
          </cell>
        </row>
        <row r="17">
          <cell r="C17" t="str">
            <v>김기준</v>
          </cell>
          <cell r="E17" t="str">
            <v>송운중</v>
          </cell>
          <cell r="F17" t="str">
            <v>11.68</v>
          </cell>
        </row>
        <row r="18">
          <cell r="C18" t="str">
            <v>정병준</v>
          </cell>
          <cell r="E18" t="str">
            <v>전곡중</v>
          </cell>
          <cell r="F18" t="str">
            <v>11.70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정우찬 정준우 곽의찬 김동진</v>
          </cell>
          <cell r="E11" t="str">
            <v>월배중</v>
          </cell>
          <cell r="F11" t="str">
            <v>3:32.71</v>
          </cell>
        </row>
        <row r="12">
          <cell r="C12" t="str">
            <v>이민준 정광민 김권율 홍준석</v>
          </cell>
          <cell r="E12" t="str">
            <v>경기체육중</v>
          </cell>
          <cell r="F12" t="str">
            <v>3:38.28</v>
          </cell>
        </row>
        <row r="13">
          <cell r="C13" t="str">
            <v>양현욱 기은결 김민성 박태언</v>
          </cell>
          <cell r="E13" t="str">
            <v>광주체육중</v>
          </cell>
          <cell r="F13" t="str">
            <v>3:42.14</v>
          </cell>
        </row>
        <row r="14">
          <cell r="C14" t="str">
            <v>서동현 최준혁 김명진 허   란</v>
          </cell>
          <cell r="E14" t="str">
            <v>울산스포츠과학중</v>
          </cell>
          <cell r="F14" t="str">
            <v>3:42.59</v>
          </cell>
        </row>
        <row r="15">
          <cell r="C15" t="str">
            <v>박철우 오종철 이상기 이진윤</v>
          </cell>
          <cell r="E15" t="str">
            <v>밀양중</v>
          </cell>
          <cell r="F15" t="str">
            <v>3:49.28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이성진</v>
          </cell>
          <cell r="E11" t="str">
            <v>봉담중</v>
          </cell>
          <cell r="F11" t="str">
            <v>1.75</v>
          </cell>
        </row>
        <row r="12">
          <cell r="C12" t="str">
            <v>정현담</v>
          </cell>
          <cell r="E12" t="str">
            <v>전남체육중</v>
          </cell>
          <cell r="F12" t="str">
            <v>1.70</v>
          </cell>
        </row>
        <row r="13">
          <cell r="C13" t="str">
            <v>정석훈</v>
          </cell>
          <cell r="E13" t="str">
            <v>전북체육중</v>
          </cell>
          <cell r="F13" t="str">
            <v>1.60</v>
          </cell>
        </row>
        <row r="14">
          <cell r="C14" t="str">
            <v>서정운</v>
          </cell>
          <cell r="E14" t="str">
            <v>영월중</v>
          </cell>
          <cell r="F14" t="str">
            <v>1.55</v>
          </cell>
        </row>
      </sheetData>
      <sheetData sheetId="1" refreshError="1"/>
      <sheetData sheetId="2">
        <row r="11">
          <cell r="C11" t="str">
            <v>김민석</v>
          </cell>
          <cell r="E11" t="str">
            <v>서생중</v>
          </cell>
          <cell r="F11" t="str">
            <v>6.67</v>
          </cell>
          <cell r="G11" t="str">
            <v>0.5</v>
          </cell>
        </row>
        <row r="12">
          <cell r="C12" t="str">
            <v>김도영</v>
          </cell>
          <cell r="E12" t="str">
            <v>온양용화중</v>
          </cell>
          <cell r="F12" t="str">
            <v>5.96</v>
          </cell>
          <cell r="G12" t="str">
            <v>-0.1</v>
          </cell>
        </row>
        <row r="13">
          <cell r="C13" t="str">
            <v>최준혁</v>
          </cell>
          <cell r="E13" t="str">
            <v>울산스포츠과학중</v>
          </cell>
          <cell r="F13" t="str">
            <v>5.74</v>
          </cell>
          <cell r="G13" t="str">
            <v>-0.4</v>
          </cell>
        </row>
        <row r="14">
          <cell r="C14" t="str">
            <v>한결</v>
          </cell>
          <cell r="E14" t="str">
            <v>강원체육중</v>
          </cell>
          <cell r="F14" t="str">
            <v>5.71</v>
          </cell>
          <cell r="G14" t="str">
            <v>0.1</v>
          </cell>
        </row>
        <row r="15">
          <cell r="C15" t="str">
            <v>이세현</v>
          </cell>
          <cell r="E15" t="str">
            <v>울산스포츠과학중</v>
          </cell>
          <cell r="F15" t="str">
            <v>5.55</v>
          </cell>
          <cell r="G15" t="str">
            <v>-0.3</v>
          </cell>
        </row>
        <row r="16">
          <cell r="C16" t="str">
            <v>권혁찬</v>
          </cell>
          <cell r="E16" t="str">
            <v>능곡중</v>
          </cell>
          <cell r="F16" t="str">
            <v>5.46</v>
          </cell>
          <cell r="G16" t="str">
            <v>-0.6</v>
          </cell>
        </row>
        <row r="17">
          <cell r="C17" t="str">
            <v>이신명</v>
          </cell>
          <cell r="E17" t="str">
            <v>강릉해람중</v>
          </cell>
          <cell r="F17" t="str">
            <v>5.42</v>
          </cell>
          <cell r="G17" t="str">
            <v>1.4</v>
          </cell>
        </row>
        <row r="18">
          <cell r="C18" t="str">
            <v>금민섭</v>
          </cell>
          <cell r="E18" t="str">
            <v>별망중</v>
          </cell>
          <cell r="F18" t="str">
            <v>5.15</v>
          </cell>
          <cell r="G18" t="str">
            <v>-0.8</v>
          </cell>
        </row>
      </sheetData>
      <sheetData sheetId="3">
        <row r="11">
          <cell r="C11" t="str">
            <v>한결</v>
          </cell>
          <cell r="E11" t="str">
            <v>강원체육중</v>
          </cell>
          <cell r="F11" t="str">
            <v>12.51</v>
          </cell>
          <cell r="G11" t="str">
            <v>1.0</v>
          </cell>
        </row>
        <row r="12">
          <cell r="C12" t="str">
            <v>이동관</v>
          </cell>
          <cell r="E12" t="str">
            <v>전라중</v>
          </cell>
          <cell r="F12" t="str">
            <v>11.93</v>
          </cell>
          <cell r="G12" t="str">
            <v>0.4</v>
          </cell>
        </row>
        <row r="13">
          <cell r="C13" t="str">
            <v>금민섭</v>
          </cell>
          <cell r="E13" t="str">
            <v>별망중</v>
          </cell>
          <cell r="F13" t="str">
            <v>11.51</v>
          </cell>
          <cell r="G13" t="str">
            <v>0.5</v>
          </cell>
        </row>
        <row r="14">
          <cell r="C14" t="str">
            <v>이세현</v>
          </cell>
          <cell r="E14" t="str">
            <v>울산스포츠과학중</v>
          </cell>
          <cell r="F14" t="str">
            <v>11.50</v>
          </cell>
          <cell r="G14" t="str">
            <v>0.5</v>
          </cell>
        </row>
        <row r="15">
          <cell r="C15" t="str">
            <v>황승연</v>
          </cell>
          <cell r="E15" t="str">
            <v>능곡중</v>
          </cell>
          <cell r="F15" t="str">
            <v>11.31</v>
          </cell>
          <cell r="G15" t="str">
            <v>1.1</v>
          </cell>
        </row>
      </sheetData>
      <sheetData sheetId="4">
        <row r="11">
          <cell r="C11" t="str">
            <v>박시훈</v>
          </cell>
          <cell r="E11" t="str">
            <v>구미인덕중</v>
          </cell>
          <cell r="F11" t="str">
            <v>22.07 DR</v>
          </cell>
        </row>
        <row r="12">
          <cell r="C12" t="str">
            <v>원찬우</v>
          </cell>
          <cell r="E12" t="str">
            <v>반곡중</v>
          </cell>
          <cell r="F12" t="str">
            <v>18.38</v>
          </cell>
        </row>
        <row r="13">
          <cell r="C13" t="str">
            <v>손창현</v>
          </cell>
          <cell r="E13" t="str">
            <v>구미인덕중</v>
          </cell>
          <cell r="F13" t="str">
            <v>16.53</v>
          </cell>
        </row>
        <row r="14">
          <cell r="C14" t="str">
            <v>이수환</v>
          </cell>
          <cell r="E14" t="str">
            <v>익산지원중</v>
          </cell>
          <cell r="F14" t="str">
            <v>13.04</v>
          </cell>
        </row>
        <row r="15">
          <cell r="C15" t="str">
            <v>한동현</v>
          </cell>
          <cell r="E15" t="str">
            <v>금파중</v>
          </cell>
          <cell r="F15" t="str">
            <v>11.75</v>
          </cell>
        </row>
        <row r="16">
          <cell r="C16" t="str">
            <v>유민준</v>
          </cell>
          <cell r="E16" t="str">
            <v>반곡중</v>
          </cell>
          <cell r="F16" t="str">
            <v>10.03</v>
          </cell>
        </row>
        <row r="17">
          <cell r="C17" t="str">
            <v>이대경</v>
          </cell>
          <cell r="E17" t="str">
            <v>능곡중</v>
          </cell>
          <cell r="F17" t="str">
            <v>9.14</v>
          </cell>
        </row>
      </sheetData>
      <sheetData sheetId="5">
        <row r="11">
          <cell r="C11" t="str">
            <v>이태우</v>
          </cell>
          <cell r="E11" t="str">
            <v>전북체육중</v>
          </cell>
          <cell r="F11" t="str">
            <v>54.05</v>
          </cell>
        </row>
        <row r="12">
          <cell r="C12" t="str">
            <v>원찬우</v>
          </cell>
          <cell r="E12" t="str">
            <v>반곡중</v>
          </cell>
          <cell r="F12" t="str">
            <v>48.07</v>
          </cell>
        </row>
        <row r="13">
          <cell r="C13" t="str">
            <v>안중서</v>
          </cell>
          <cell r="E13" t="str">
            <v>별망중</v>
          </cell>
          <cell r="F13" t="str">
            <v>43.78</v>
          </cell>
        </row>
        <row r="14">
          <cell r="C14" t="str">
            <v>김주완</v>
          </cell>
          <cell r="E14" t="str">
            <v>와동중</v>
          </cell>
          <cell r="F14" t="str">
            <v>41.73</v>
          </cell>
        </row>
        <row r="15">
          <cell r="C15" t="str">
            <v>김우현</v>
          </cell>
          <cell r="E15" t="str">
            <v>시흥중</v>
          </cell>
          <cell r="F15" t="str">
            <v>41.32</v>
          </cell>
        </row>
        <row r="16">
          <cell r="C16" t="str">
            <v>이규호</v>
          </cell>
          <cell r="E16" t="str">
            <v>반곡중</v>
          </cell>
          <cell r="F16" t="str">
            <v>36.65</v>
          </cell>
        </row>
        <row r="17">
          <cell r="C17" t="str">
            <v>양동근</v>
          </cell>
          <cell r="E17" t="str">
            <v>익산지원중</v>
          </cell>
          <cell r="F17" t="str">
            <v>31.12</v>
          </cell>
        </row>
        <row r="18">
          <cell r="C18" t="str">
            <v>이대경</v>
          </cell>
          <cell r="E18" t="str">
            <v>능곡중</v>
          </cell>
          <cell r="F18" t="str">
            <v>22.93</v>
          </cell>
        </row>
      </sheetData>
      <sheetData sheetId="6">
        <row r="11">
          <cell r="C11" t="str">
            <v>장하진</v>
          </cell>
          <cell r="E11" t="str">
            <v>대전대신중</v>
          </cell>
          <cell r="F11" t="str">
            <v>56.11</v>
          </cell>
        </row>
        <row r="12">
          <cell r="C12" t="str">
            <v>박혁준</v>
          </cell>
          <cell r="E12" t="str">
            <v>비아중</v>
          </cell>
          <cell r="F12" t="str">
            <v>54.48</v>
          </cell>
        </row>
        <row r="13">
          <cell r="C13" t="str">
            <v>김민찬</v>
          </cell>
          <cell r="E13" t="str">
            <v>강원체육중</v>
          </cell>
          <cell r="F13" t="str">
            <v>51.43</v>
          </cell>
        </row>
        <row r="14">
          <cell r="C14" t="str">
            <v>곽민서</v>
          </cell>
          <cell r="E14" t="str">
            <v>강원체육중</v>
          </cell>
          <cell r="F14" t="str">
            <v>46.53</v>
          </cell>
        </row>
        <row r="15">
          <cell r="C15" t="str">
            <v>이규호</v>
          </cell>
          <cell r="E15" t="str">
            <v>반곡중</v>
          </cell>
          <cell r="F15" t="str">
            <v>45.52</v>
          </cell>
        </row>
        <row r="16">
          <cell r="C16" t="str">
            <v>김주완</v>
          </cell>
          <cell r="E16" t="str">
            <v>와동중</v>
          </cell>
          <cell r="F16" t="str">
            <v>44.65</v>
          </cell>
        </row>
        <row r="17">
          <cell r="C17" t="str">
            <v>고반석</v>
          </cell>
          <cell r="E17" t="str">
            <v>음성중</v>
          </cell>
          <cell r="F17" t="str">
            <v>38.06</v>
          </cell>
        </row>
        <row r="18">
          <cell r="C18" t="str">
            <v>김우현</v>
          </cell>
          <cell r="E18" t="str">
            <v>시흥중</v>
          </cell>
          <cell r="F18" t="str">
            <v>37.35</v>
          </cell>
        </row>
      </sheetData>
      <sheetData sheetId="7">
        <row r="11">
          <cell r="C11" t="str">
            <v>서하운</v>
          </cell>
          <cell r="E11" t="str">
            <v>동방중</v>
          </cell>
          <cell r="F11" t="str">
            <v>2,917점</v>
          </cell>
        </row>
        <row r="12">
          <cell r="C12" t="str">
            <v>류동원</v>
          </cell>
          <cell r="E12" t="str">
            <v>울산스포츠과학중</v>
          </cell>
          <cell r="F12" t="str">
            <v>2,803점</v>
          </cell>
        </row>
        <row r="13">
          <cell r="C13" t="str">
            <v>하헌재</v>
          </cell>
          <cell r="E13" t="str">
            <v>의흥중</v>
          </cell>
          <cell r="F13" t="str">
            <v>2,671점</v>
          </cell>
        </row>
        <row r="14">
          <cell r="C14" t="str">
            <v>김재곤</v>
          </cell>
          <cell r="E14" t="str">
            <v>동방중</v>
          </cell>
          <cell r="F14" t="str">
            <v>2,542점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0.3</v>
          </cell>
        </row>
        <row r="11">
          <cell r="C11" t="str">
            <v>배윤진</v>
          </cell>
          <cell r="E11" t="str">
            <v>부원여자중</v>
          </cell>
          <cell r="F11" t="str">
            <v>12.41</v>
          </cell>
        </row>
        <row r="12">
          <cell r="C12" t="str">
            <v>기영난</v>
          </cell>
          <cell r="E12" t="str">
            <v>다산중</v>
          </cell>
          <cell r="F12" t="str">
            <v>12.43</v>
          </cell>
        </row>
        <row r="13">
          <cell r="C13" t="str">
            <v>이다인</v>
          </cell>
          <cell r="E13" t="str">
            <v>경명여자중</v>
          </cell>
          <cell r="F13" t="str">
            <v>12.58</v>
          </cell>
        </row>
        <row r="14">
          <cell r="C14" t="str">
            <v>박은서</v>
          </cell>
          <cell r="E14" t="str">
            <v>용인중</v>
          </cell>
          <cell r="F14" t="str">
            <v>12.66</v>
          </cell>
        </row>
        <row r="15">
          <cell r="C15" t="str">
            <v>신규리</v>
          </cell>
          <cell r="E15" t="str">
            <v>인화여자중</v>
          </cell>
          <cell r="F15" t="str">
            <v>12.80</v>
          </cell>
        </row>
        <row r="16">
          <cell r="C16" t="str">
            <v>장효민</v>
          </cell>
          <cell r="E16" t="str">
            <v>소천중</v>
          </cell>
          <cell r="F16" t="str">
            <v>12.94</v>
          </cell>
        </row>
        <row r="17">
          <cell r="C17" t="str">
            <v>황세정</v>
          </cell>
          <cell r="E17" t="str">
            <v>철산중</v>
          </cell>
          <cell r="F17" t="str">
            <v>12.97</v>
          </cell>
        </row>
        <row r="18">
          <cell r="C18" t="str">
            <v>유영은</v>
          </cell>
          <cell r="E18" t="str">
            <v>서곶중</v>
          </cell>
          <cell r="F18" t="str">
            <v>13.12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0.8</v>
          </cell>
        </row>
        <row r="11">
          <cell r="C11" t="str">
            <v>기영난</v>
          </cell>
          <cell r="E11" t="str">
            <v>다산중</v>
          </cell>
          <cell r="F11" t="str">
            <v>25.38</v>
          </cell>
        </row>
        <row r="12">
          <cell r="C12" t="str">
            <v>이다인</v>
          </cell>
          <cell r="E12" t="str">
            <v>경명여자중</v>
          </cell>
          <cell r="F12" t="str">
            <v>25.69</v>
          </cell>
        </row>
        <row r="13">
          <cell r="C13" t="str">
            <v>채지아</v>
          </cell>
          <cell r="E13" t="str">
            <v>가평중</v>
          </cell>
          <cell r="F13" t="str">
            <v>25.82</v>
          </cell>
        </row>
        <row r="14">
          <cell r="C14" t="str">
            <v>신규리</v>
          </cell>
          <cell r="E14" t="str">
            <v>인화여자중</v>
          </cell>
          <cell r="F14" t="str">
            <v>26.47</v>
          </cell>
        </row>
        <row r="15">
          <cell r="C15" t="str">
            <v>김희원</v>
          </cell>
          <cell r="E15" t="str">
            <v>광주체육중</v>
          </cell>
          <cell r="F15" t="str">
            <v>26.82</v>
          </cell>
        </row>
        <row r="16">
          <cell r="C16" t="str">
            <v>이시현</v>
          </cell>
          <cell r="E16" t="str">
            <v>관양중</v>
          </cell>
          <cell r="F16" t="str">
            <v>27.01</v>
          </cell>
        </row>
        <row r="17">
          <cell r="C17" t="str">
            <v>윤예은</v>
          </cell>
          <cell r="E17" t="str">
            <v>경기경안중</v>
          </cell>
          <cell r="F17" t="str">
            <v>27.16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여슬아</v>
          </cell>
          <cell r="E11" t="str">
            <v>송운중</v>
          </cell>
          <cell r="F11" t="str">
            <v>1:00.15</v>
          </cell>
        </row>
        <row r="12">
          <cell r="C12" t="str">
            <v>진민희</v>
          </cell>
          <cell r="E12" t="str">
            <v>경수중</v>
          </cell>
          <cell r="F12" t="str">
            <v>1:00.53</v>
          </cell>
        </row>
        <row r="13">
          <cell r="C13" t="str">
            <v>이민경</v>
          </cell>
          <cell r="E13" t="str">
            <v>송운중</v>
          </cell>
          <cell r="F13" t="str">
            <v>1:00.78</v>
          </cell>
        </row>
        <row r="14">
          <cell r="C14" t="str">
            <v>노한결</v>
          </cell>
          <cell r="E14" t="str">
            <v>와동중</v>
          </cell>
          <cell r="F14" t="str">
            <v>1:01.89</v>
          </cell>
        </row>
        <row r="15">
          <cell r="C15" t="str">
            <v>김다영</v>
          </cell>
          <cell r="E15" t="str">
            <v>단원중</v>
          </cell>
          <cell r="F15" t="str">
            <v>1:02.04</v>
          </cell>
        </row>
        <row r="16">
          <cell r="C16" t="str">
            <v>이시현</v>
          </cell>
          <cell r="E16" t="str">
            <v>관양중</v>
          </cell>
          <cell r="F16" t="str">
            <v>1:02.51</v>
          </cell>
        </row>
        <row r="17">
          <cell r="C17" t="str">
            <v>장효민</v>
          </cell>
          <cell r="E17" t="str">
            <v>소천중</v>
          </cell>
          <cell r="F17" t="str">
            <v>1:02.52</v>
          </cell>
        </row>
        <row r="18">
          <cell r="C18" t="str">
            <v>박채경</v>
          </cell>
          <cell r="E18" t="str">
            <v>온양용화중</v>
          </cell>
          <cell r="F18" t="str">
            <v>1:02.91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김정아</v>
          </cell>
          <cell r="E11" t="str">
            <v>가평중</v>
          </cell>
          <cell r="F11" t="str">
            <v>2:19.26</v>
          </cell>
        </row>
        <row r="12">
          <cell r="C12" t="str">
            <v>진민희</v>
          </cell>
          <cell r="E12" t="str">
            <v>경수중</v>
          </cell>
          <cell r="F12" t="str">
            <v>2:20.96</v>
          </cell>
        </row>
        <row r="13">
          <cell r="C13" t="str">
            <v>송현서</v>
          </cell>
          <cell r="E13" t="str">
            <v>대구체육중</v>
          </cell>
          <cell r="F13" t="str">
            <v>2:21.84</v>
          </cell>
        </row>
        <row r="14">
          <cell r="C14" t="str">
            <v>이민경</v>
          </cell>
          <cell r="E14" t="str">
            <v>송운중</v>
          </cell>
          <cell r="F14" t="str">
            <v>2:26.67</v>
          </cell>
        </row>
        <row r="15">
          <cell r="C15" t="str">
            <v>김채아</v>
          </cell>
          <cell r="E15" t="str">
            <v>경기경안중</v>
          </cell>
          <cell r="F15" t="str">
            <v>2:30.74</v>
          </cell>
        </row>
        <row r="16">
          <cell r="C16" t="str">
            <v>김보미</v>
          </cell>
          <cell r="E16" t="str">
            <v>용인중</v>
          </cell>
          <cell r="F16" t="str">
            <v>2:32.10</v>
          </cell>
        </row>
        <row r="17">
          <cell r="C17" t="str">
            <v>이소연</v>
          </cell>
          <cell r="E17" t="str">
            <v>경기경안중</v>
          </cell>
          <cell r="F17" t="str">
            <v>2:50.36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하해리</v>
          </cell>
          <cell r="E11" t="str">
            <v>가좌여자중</v>
          </cell>
          <cell r="F11" t="str">
            <v>4:59.47</v>
          </cell>
        </row>
        <row r="12">
          <cell r="C12" t="str">
            <v>김나경</v>
          </cell>
          <cell r="E12" t="str">
            <v>성보중</v>
          </cell>
          <cell r="F12" t="str">
            <v>5:01.15</v>
          </cell>
        </row>
        <row r="13">
          <cell r="C13" t="str">
            <v>김보미</v>
          </cell>
          <cell r="E13" t="str">
            <v>용인중</v>
          </cell>
          <cell r="F13" t="str">
            <v>5:02.06</v>
          </cell>
        </row>
        <row r="14">
          <cell r="C14" t="str">
            <v>추윤아</v>
          </cell>
          <cell r="E14" t="str">
            <v>가좌여자중</v>
          </cell>
          <cell r="F14" t="str">
            <v>5:17.832</v>
          </cell>
        </row>
        <row r="15">
          <cell r="C15" t="str">
            <v>김민서</v>
          </cell>
          <cell r="E15" t="str">
            <v>전곡중</v>
          </cell>
          <cell r="F15" t="str">
            <v>5:17.836</v>
          </cell>
        </row>
        <row r="16">
          <cell r="C16" t="str">
            <v>조윤아</v>
          </cell>
          <cell r="E16" t="str">
            <v>신성중</v>
          </cell>
          <cell r="F16" t="str">
            <v>5:24.88</v>
          </cell>
        </row>
        <row r="17">
          <cell r="C17" t="str">
            <v>송하늘</v>
          </cell>
          <cell r="E17" t="str">
            <v>강릉중</v>
          </cell>
          <cell r="F17" t="str">
            <v>5:30.43</v>
          </cell>
        </row>
        <row r="18">
          <cell r="C18" t="str">
            <v>김현주</v>
          </cell>
          <cell r="E18" t="str">
            <v>계룡중</v>
          </cell>
          <cell r="F18" t="str">
            <v>5:53.87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김나경</v>
          </cell>
          <cell r="E11" t="str">
            <v>성보중</v>
          </cell>
          <cell r="F11" t="str">
            <v>11:03.52</v>
          </cell>
        </row>
        <row r="12">
          <cell r="C12" t="str">
            <v>하해리</v>
          </cell>
          <cell r="E12" t="str">
            <v>가좌여자중</v>
          </cell>
          <cell r="F12" t="str">
            <v>11:08.55</v>
          </cell>
        </row>
        <row r="13">
          <cell r="C13" t="str">
            <v>김민서</v>
          </cell>
          <cell r="E13" t="str">
            <v>전곡중</v>
          </cell>
          <cell r="F13" t="str">
            <v>11:20.76</v>
          </cell>
        </row>
        <row r="14">
          <cell r="C14" t="str">
            <v>송하늘</v>
          </cell>
          <cell r="E14" t="str">
            <v>강릉중</v>
          </cell>
          <cell r="F14" t="str">
            <v>11:44.00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0.4</v>
          </cell>
        </row>
        <row r="11">
          <cell r="C11" t="str">
            <v>최윤아</v>
          </cell>
          <cell r="E11" t="str">
            <v>울산스포츠과학중</v>
          </cell>
          <cell r="F11" t="str">
            <v>15.59</v>
          </cell>
        </row>
        <row r="12">
          <cell r="C12" t="str">
            <v>이현채</v>
          </cell>
          <cell r="E12" t="str">
            <v>경명여자중</v>
          </cell>
          <cell r="F12" t="str">
            <v>16.93</v>
          </cell>
        </row>
        <row r="13">
          <cell r="C13" t="str">
            <v>이수연</v>
          </cell>
          <cell r="E13" t="str">
            <v>부원여자중</v>
          </cell>
          <cell r="F13" t="str">
            <v>16.99</v>
          </cell>
        </row>
        <row r="14">
          <cell r="C14" t="str">
            <v>최윤희</v>
          </cell>
          <cell r="E14" t="str">
            <v>덕계중</v>
          </cell>
          <cell r="F14" t="str">
            <v>17.22</v>
          </cell>
        </row>
        <row r="15">
          <cell r="C15" t="str">
            <v>박성연</v>
          </cell>
          <cell r="E15" t="str">
            <v>계룡중</v>
          </cell>
          <cell r="F15" t="str">
            <v>17.42</v>
          </cell>
        </row>
        <row r="16">
          <cell r="C16" t="str">
            <v>반서연</v>
          </cell>
          <cell r="E16" t="str">
            <v>계룡중</v>
          </cell>
          <cell r="F16" t="str">
            <v>18.36</v>
          </cell>
        </row>
        <row r="17">
          <cell r="C17" t="str">
            <v>우희정</v>
          </cell>
          <cell r="E17" t="str">
            <v>덕계중</v>
          </cell>
          <cell r="F17" t="str">
            <v>18.68</v>
          </cell>
        </row>
        <row r="18">
          <cell r="C18" t="str">
            <v>좌유나</v>
          </cell>
          <cell r="E18" t="str">
            <v>신성여자중</v>
          </cell>
          <cell r="F18" t="str">
            <v>24.45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신소영</v>
          </cell>
          <cell r="E11" t="str">
            <v>철산중</v>
          </cell>
          <cell r="F11" t="str">
            <v>16:03.50 CR</v>
          </cell>
        </row>
        <row r="12">
          <cell r="C12" t="str">
            <v>권서린</v>
          </cell>
          <cell r="E12" t="str">
            <v>철산중</v>
          </cell>
          <cell r="F12" t="str">
            <v>16:11.68 CR</v>
          </cell>
        </row>
        <row r="13">
          <cell r="C13" t="str">
            <v>정세영</v>
          </cell>
          <cell r="E13" t="str">
            <v>석정여자중</v>
          </cell>
          <cell r="F13" t="str">
            <v>16:31.46 CR</v>
          </cell>
        </row>
        <row r="14">
          <cell r="C14" t="str">
            <v>이연수</v>
          </cell>
          <cell r="E14" t="str">
            <v>의흥중</v>
          </cell>
          <cell r="F14" t="str">
            <v>18:29.04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1.6</v>
          </cell>
        </row>
        <row r="11">
          <cell r="C11" t="str">
            <v>김동진</v>
          </cell>
          <cell r="E11" t="str">
            <v>월배중</v>
          </cell>
          <cell r="F11" t="str">
            <v>21.72 DR</v>
          </cell>
        </row>
        <row r="12">
          <cell r="C12" t="str">
            <v>장근오</v>
          </cell>
          <cell r="E12" t="str">
            <v>비아중</v>
          </cell>
          <cell r="F12" t="str">
            <v>22.94</v>
          </cell>
        </row>
        <row r="13">
          <cell r="C13" t="str">
            <v>정준우</v>
          </cell>
          <cell r="E13" t="str">
            <v>월배중</v>
          </cell>
          <cell r="F13" t="str">
            <v>23.06</v>
          </cell>
        </row>
        <row r="14">
          <cell r="C14" t="str">
            <v>유환희</v>
          </cell>
          <cell r="E14" t="str">
            <v>온양용화중</v>
          </cell>
          <cell r="F14" t="str">
            <v>23.31</v>
          </cell>
        </row>
        <row r="15">
          <cell r="C15" t="str">
            <v>장환이</v>
          </cell>
          <cell r="E15" t="str">
            <v>소래중</v>
          </cell>
          <cell r="F15" t="str">
            <v>23.34</v>
          </cell>
        </row>
        <row r="16">
          <cell r="C16" t="str">
            <v>김도혁</v>
          </cell>
          <cell r="E16" t="str">
            <v>석우중</v>
          </cell>
          <cell r="F16" t="str">
            <v>23.60</v>
          </cell>
        </row>
        <row r="17">
          <cell r="C17" t="str">
            <v>박태언</v>
          </cell>
          <cell r="E17" t="str">
            <v>광주체육중</v>
          </cell>
          <cell r="F17" t="str">
            <v>23.73</v>
          </cell>
        </row>
        <row r="18">
          <cell r="C18" t="str">
            <v>기은결</v>
          </cell>
          <cell r="E18" t="str">
            <v>광주체육중</v>
          </cell>
          <cell r="F18" t="str">
            <v>23.85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이민정 박은서 신미진 이영현</v>
          </cell>
          <cell r="E11" t="str">
            <v>용인중</v>
          </cell>
          <cell r="F11" t="str">
            <v>51.68</v>
          </cell>
        </row>
        <row r="12">
          <cell r="C12" t="str">
            <v>정승연 노윤서 장세희 이아정</v>
          </cell>
          <cell r="E12" t="str">
            <v>금파중</v>
          </cell>
          <cell r="F12" t="str">
            <v>52.14</v>
          </cell>
        </row>
        <row r="13">
          <cell r="C13" t="str">
            <v>김채원 서여주 강명은 김희원</v>
          </cell>
          <cell r="E13" t="str">
            <v>광주체육중</v>
          </cell>
          <cell r="F13" t="str">
            <v>52.40</v>
          </cell>
        </row>
        <row r="14">
          <cell r="C14" t="str">
            <v>정서현 윤예은 김채아 이소연</v>
          </cell>
          <cell r="E14" t="str">
            <v>경기경안중</v>
          </cell>
          <cell r="F14" t="str">
            <v>52.70</v>
          </cell>
        </row>
        <row r="15">
          <cell r="C15" t="str">
            <v>서유나 김유빈 박가은 송미화</v>
          </cell>
          <cell r="E15" t="str">
            <v>사내중</v>
          </cell>
          <cell r="F15" t="str">
            <v>55.41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정서현 윤예은 김채아 이소연</v>
          </cell>
          <cell r="E11" t="str">
            <v>경기경안중</v>
          </cell>
          <cell r="F11" t="str">
            <v>4:21.30</v>
          </cell>
        </row>
        <row r="12">
          <cell r="C12" t="str">
            <v>서여주 이소은 강명은 김희원</v>
          </cell>
          <cell r="E12" t="str">
            <v>광주체육중</v>
          </cell>
          <cell r="F12" t="str">
            <v>4:26.28</v>
          </cell>
        </row>
        <row r="13">
          <cell r="C13" t="str">
            <v>엄채은 하해리 추윤아 유   은</v>
          </cell>
          <cell r="E13" t="str">
            <v>가좌여자중</v>
          </cell>
          <cell r="F13" t="str">
            <v>4:28.81</v>
          </cell>
        </row>
        <row r="14">
          <cell r="C14" t="str">
            <v>박하은 이영현 이   슬 박은서</v>
          </cell>
          <cell r="E14" t="str">
            <v>용인중</v>
          </cell>
          <cell r="F14" t="str">
            <v>4:40.57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박하은</v>
          </cell>
          <cell r="E11" t="str">
            <v>가좌여자중</v>
          </cell>
          <cell r="F11" t="str">
            <v>1.55</v>
          </cell>
        </row>
        <row r="12">
          <cell r="C12" t="str">
            <v>박수진</v>
          </cell>
          <cell r="E12" t="str">
            <v>하슬라중</v>
          </cell>
          <cell r="F12" t="str">
            <v>1.50</v>
          </cell>
        </row>
        <row r="13">
          <cell r="C13" t="str">
            <v>장현지</v>
          </cell>
          <cell r="E13" t="str">
            <v>하슬라중</v>
          </cell>
          <cell r="F13" t="str">
            <v>1.40</v>
          </cell>
        </row>
        <row r="14">
          <cell r="C14" t="str">
            <v>이슬</v>
          </cell>
          <cell r="E14" t="str">
            <v>부원여자중</v>
          </cell>
          <cell r="F14" t="str">
            <v>1.40</v>
          </cell>
        </row>
        <row r="15">
          <cell r="C15" t="str">
            <v>문유빈</v>
          </cell>
          <cell r="E15" t="str">
            <v>전북체육중</v>
          </cell>
          <cell r="F15" t="str">
            <v>1.35</v>
          </cell>
        </row>
      </sheetData>
      <sheetData sheetId="1" refreshError="1"/>
      <sheetData sheetId="2">
        <row r="11">
          <cell r="C11" t="str">
            <v>박수영</v>
          </cell>
          <cell r="E11" t="str">
            <v>하슬라중</v>
          </cell>
          <cell r="F11" t="str">
            <v>5.03</v>
          </cell>
          <cell r="G11" t="str">
            <v>0.6</v>
          </cell>
        </row>
        <row r="12">
          <cell r="C12" t="str">
            <v>정유이</v>
          </cell>
          <cell r="E12" t="str">
            <v>덕계중</v>
          </cell>
          <cell r="F12" t="str">
            <v>4.96</v>
          </cell>
          <cell r="G12" t="str">
            <v>1.4</v>
          </cell>
        </row>
        <row r="13">
          <cell r="C13" t="str">
            <v>최혜지</v>
          </cell>
          <cell r="E13" t="str">
            <v>부원여자중</v>
          </cell>
          <cell r="F13" t="str">
            <v>4.95</v>
          </cell>
          <cell r="G13" t="str">
            <v>0.9</v>
          </cell>
        </row>
        <row r="14">
          <cell r="C14" t="str">
            <v>이정아</v>
          </cell>
          <cell r="E14" t="str">
            <v>와동중</v>
          </cell>
          <cell r="F14" t="str">
            <v>4.82</v>
          </cell>
          <cell r="G14" t="str">
            <v>0.3</v>
          </cell>
        </row>
        <row r="15">
          <cell r="C15" t="str">
            <v>신예빈</v>
          </cell>
          <cell r="E15" t="str">
            <v>관양중</v>
          </cell>
          <cell r="F15" t="str">
            <v>4.82</v>
          </cell>
          <cell r="G15" t="str">
            <v>0.7</v>
          </cell>
        </row>
        <row r="16">
          <cell r="C16" t="str">
            <v>최연서</v>
          </cell>
          <cell r="E16" t="str">
            <v>전라중</v>
          </cell>
          <cell r="F16" t="str">
            <v>4.75</v>
          </cell>
          <cell r="G16" t="str">
            <v>0.9</v>
          </cell>
        </row>
        <row r="17">
          <cell r="C17" t="str">
            <v>장난희</v>
          </cell>
          <cell r="E17" t="str">
            <v>세종중</v>
          </cell>
          <cell r="F17" t="str">
            <v>4.75</v>
          </cell>
          <cell r="G17" t="str">
            <v>1.6</v>
          </cell>
        </row>
        <row r="18">
          <cell r="C18" t="str">
            <v>이서영</v>
          </cell>
          <cell r="E18" t="str">
            <v>소래중</v>
          </cell>
          <cell r="F18" t="str">
            <v>4.73</v>
          </cell>
          <cell r="G18" t="str">
            <v>0.2</v>
          </cell>
        </row>
      </sheetData>
      <sheetData sheetId="3">
        <row r="11">
          <cell r="C11" t="str">
            <v>박수영</v>
          </cell>
          <cell r="E11" t="str">
            <v>하슬라중</v>
          </cell>
          <cell r="F11" t="str">
            <v>11.05</v>
          </cell>
          <cell r="G11" t="str">
            <v>0.3</v>
          </cell>
        </row>
        <row r="12">
          <cell r="C12" t="str">
            <v>홍주아</v>
          </cell>
          <cell r="E12" t="str">
            <v>논곡중</v>
          </cell>
          <cell r="F12" t="str">
            <v>10.96</v>
          </cell>
          <cell r="G12" t="str">
            <v>0.3</v>
          </cell>
        </row>
        <row r="13">
          <cell r="C13" t="str">
            <v>최연서</v>
          </cell>
          <cell r="E13" t="str">
            <v>전라중</v>
          </cell>
          <cell r="F13" t="str">
            <v>10.79</v>
          </cell>
          <cell r="G13" t="str">
            <v>0.5</v>
          </cell>
        </row>
        <row r="14">
          <cell r="C14" t="str">
            <v>이정아</v>
          </cell>
          <cell r="E14" t="str">
            <v>와동중</v>
          </cell>
          <cell r="F14" t="str">
            <v>10.76</v>
          </cell>
          <cell r="G14" t="str">
            <v>0.2</v>
          </cell>
        </row>
        <row r="15">
          <cell r="C15" t="str">
            <v>장현지</v>
          </cell>
          <cell r="E15" t="str">
            <v>하슬라중</v>
          </cell>
          <cell r="F15" t="str">
            <v>10.43</v>
          </cell>
          <cell r="G15" t="str">
            <v>0.7</v>
          </cell>
        </row>
        <row r="16">
          <cell r="C16" t="str">
            <v>최혜지</v>
          </cell>
          <cell r="E16" t="str">
            <v>부원여자중</v>
          </cell>
          <cell r="F16" t="str">
            <v>10.29</v>
          </cell>
          <cell r="G16" t="str">
            <v>0.3</v>
          </cell>
        </row>
        <row r="17">
          <cell r="C17" t="str">
            <v>정유이</v>
          </cell>
          <cell r="E17" t="str">
            <v>덕계중</v>
          </cell>
          <cell r="F17" t="str">
            <v>10.18</v>
          </cell>
          <cell r="G17" t="str">
            <v>0.5</v>
          </cell>
        </row>
        <row r="18">
          <cell r="C18" t="str">
            <v>박소연</v>
          </cell>
          <cell r="E18" t="str">
            <v>부원여자중</v>
          </cell>
          <cell r="F18" t="str">
            <v>9.81</v>
          </cell>
          <cell r="G18" t="str">
            <v>0.4</v>
          </cell>
        </row>
      </sheetData>
      <sheetData sheetId="4">
        <row r="11">
          <cell r="C11" t="str">
            <v>김나현</v>
          </cell>
          <cell r="E11" t="str">
            <v>익산지원중</v>
          </cell>
          <cell r="F11" t="str">
            <v>12.81</v>
          </cell>
        </row>
        <row r="12">
          <cell r="C12" t="str">
            <v>조수인</v>
          </cell>
          <cell r="E12" t="str">
            <v>논곡중</v>
          </cell>
          <cell r="F12" t="str">
            <v>9.24</v>
          </cell>
        </row>
        <row r="13">
          <cell r="C13" t="str">
            <v>함수진</v>
          </cell>
          <cell r="E13" t="str">
            <v>철산중</v>
          </cell>
          <cell r="F13" t="str">
            <v>9.23</v>
          </cell>
        </row>
        <row r="14">
          <cell r="C14" t="str">
            <v>유소민</v>
          </cell>
          <cell r="E14" t="str">
            <v>정선중</v>
          </cell>
          <cell r="F14" t="str">
            <v>8.53</v>
          </cell>
        </row>
        <row r="15">
          <cell r="C15" t="str">
            <v>박지현</v>
          </cell>
          <cell r="E15" t="str">
            <v>철산중</v>
          </cell>
          <cell r="F15" t="str">
            <v>8.33</v>
          </cell>
        </row>
        <row r="16">
          <cell r="C16" t="str">
            <v>박소은</v>
          </cell>
          <cell r="E16" t="str">
            <v>원주여자중</v>
          </cell>
          <cell r="F16" t="str">
            <v>8.03</v>
          </cell>
        </row>
        <row r="17">
          <cell r="C17" t="str">
            <v>김인애</v>
          </cell>
          <cell r="E17" t="str">
            <v>정선중</v>
          </cell>
          <cell r="F17" t="str">
            <v>7.37</v>
          </cell>
        </row>
        <row r="18">
          <cell r="C18" t="str">
            <v>최아빈</v>
          </cell>
          <cell r="E18" t="str">
            <v>간석여자중</v>
          </cell>
          <cell r="F18" t="str">
            <v>7.14</v>
          </cell>
        </row>
      </sheetData>
      <sheetData sheetId="5">
        <row r="11">
          <cell r="C11" t="str">
            <v>김나현</v>
          </cell>
          <cell r="E11" t="str">
            <v>익산지원중</v>
          </cell>
          <cell r="F11" t="str">
            <v>38.82</v>
          </cell>
        </row>
        <row r="12">
          <cell r="C12" t="str">
            <v>양초원</v>
          </cell>
          <cell r="E12" t="str">
            <v>대구체육중</v>
          </cell>
          <cell r="F12" t="str">
            <v>32.01</v>
          </cell>
        </row>
        <row r="13">
          <cell r="C13" t="str">
            <v>박소은</v>
          </cell>
          <cell r="E13" t="str">
            <v>원주여자중</v>
          </cell>
          <cell r="F13" t="str">
            <v>28.64</v>
          </cell>
        </row>
        <row r="14">
          <cell r="C14" t="str">
            <v>함수진</v>
          </cell>
          <cell r="E14" t="str">
            <v>철산중</v>
          </cell>
          <cell r="F14" t="str">
            <v>25.72</v>
          </cell>
        </row>
        <row r="15">
          <cell r="C15" t="str">
            <v>정민경</v>
          </cell>
          <cell r="E15" t="str">
            <v>사내중</v>
          </cell>
          <cell r="F15" t="str">
            <v>21.49</v>
          </cell>
        </row>
        <row r="16">
          <cell r="C16" t="str">
            <v>김효정</v>
          </cell>
          <cell r="E16" t="str">
            <v>시흥중</v>
          </cell>
          <cell r="F16" t="str">
            <v>15.61</v>
          </cell>
        </row>
        <row r="17">
          <cell r="C17" t="str">
            <v>이채윤</v>
          </cell>
          <cell r="E17" t="str">
            <v>서생중</v>
          </cell>
          <cell r="F17" t="str">
            <v>13.54</v>
          </cell>
        </row>
      </sheetData>
      <sheetData sheetId="6">
        <row r="11">
          <cell r="C11" t="str">
            <v>이새봄</v>
          </cell>
          <cell r="E11" t="str">
            <v>인제중</v>
          </cell>
          <cell r="F11" t="str">
            <v>42.14 CR</v>
          </cell>
        </row>
        <row r="12">
          <cell r="C12" t="str">
            <v>변지선</v>
          </cell>
          <cell r="E12" t="str">
            <v>용인중</v>
          </cell>
          <cell r="F12" t="str">
            <v>39.02</v>
          </cell>
        </row>
        <row r="13">
          <cell r="C13" t="str">
            <v>곽서연</v>
          </cell>
          <cell r="E13" t="str">
            <v>원주여자중</v>
          </cell>
          <cell r="F13" t="str">
            <v>35.53</v>
          </cell>
        </row>
        <row r="14">
          <cell r="C14" t="str">
            <v>유혜정</v>
          </cell>
          <cell r="E14" t="str">
            <v>가좌여자중</v>
          </cell>
          <cell r="F14" t="str">
            <v>35.19</v>
          </cell>
        </row>
        <row r="15">
          <cell r="C15" t="str">
            <v>김다솔</v>
          </cell>
          <cell r="E15" t="str">
            <v>인제중</v>
          </cell>
          <cell r="F15" t="str">
            <v>34.90</v>
          </cell>
        </row>
        <row r="16">
          <cell r="C16" t="str">
            <v>김도연</v>
          </cell>
          <cell r="E16" t="str">
            <v>서생중</v>
          </cell>
          <cell r="F16" t="str">
            <v>34.37</v>
          </cell>
        </row>
        <row r="17">
          <cell r="C17" t="str">
            <v>최혜원</v>
          </cell>
          <cell r="E17" t="str">
            <v>가좌여자중</v>
          </cell>
          <cell r="F17" t="str">
            <v>33.06</v>
          </cell>
        </row>
        <row r="18">
          <cell r="C18" t="str">
            <v>김주희</v>
          </cell>
          <cell r="E18" t="str">
            <v>서생중</v>
          </cell>
          <cell r="F18" t="str">
            <v>29.69</v>
          </cell>
        </row>
      </sheetData>
      <sheetData sheetId="7">
        <row r="11">
          <cell r="C11" t="str">
            <v>최윤아</v>
          </cell>
          <cell r="E11" t="str">
            <v>울산스포츠과학중</v>
          </cell>
          <cell r="F11" t="str">
            <v>2,737점</v>
          </cell>
        </row>
        <row r="12">
          <cell r="C12" t="str">
            <v>반서연</v>
          </cell>
          <cell r="E12" t="str">
            <v>계룡중</v>
          </cell>
          <cell r="F12" t="str">
            <v>2,333점</v>
          </cell>
        </row>
        <row r="13">
          <cell r="C13" t="str">
            <v>박성연</v>
          </cell>
          <cell r="E13" t="str">
            <v>계룡중</v>
          </cell>
          <cell r="F13" t="str">
            <v>2,230점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0.3</v>
          </cell>
        </row>
        <row r="11">
          <cell r="C11" t="str">
            <v>마현서</v>
          </cell>
          <cell r="E11" t="str">
            <v>금파중</v>
          </cell>
          <cell r="F11" t="str">
            <v>11.76</v>
          </cell>
        </row>
        <row r="12">
          <cell r="C12" t="str">
            <v>이유준</v>
          </cell>
          <cell r="E12" t="str">
            <v>월배중</v>
          </cell>
          <cell r="F12" t="str">
            <v>11.88</v>
          </cell>
        </row>
        <row r="13">
          <cell r="C13" t="str">
            <v>강민준</v>
          </cell>
          <cell r="E13" t="str">
            <v>시흥중</v>
          </cell>
          <cell r="F13" t="str">
            <v>12.62</v>
          </cell>
        </row>
        <row r="14">
          <cell r="C14" t="str">
            <v>김선우</v>
          </cell>
          <cell r="E14" t="str">
            <v>와동중</v>
          </cell>
          <cell r="F14" t="str">
            <v>12.81</v>
          </cell>
        </row>
        <row r="15">
          <cell r="C15" t="str">
            <v>김규민</v>
          </cell>
          <cell r="E15" t="str">
            <v>밀양중</v>
          </cell>
          <cell r="F15" t="str">
            <v>12.93</v>
          </cell>
        </row>
        <row r="16">
          <cell r="C16" t="str">
            <v>박성호</v>
          </cell>
          <cell r="E16" t="str">
            <v>석우중</v>
          </cell>
          <cell r="F16" t="str">
            <v>12.93</v>
          </cell>
        </row>
        <row r="17">
          <cell r="C17" t="str">
            <v>최대한</v>
          </cell>
          <cell r="E17" t="str">
            <v>시곡중</v>
          </cell>
          <cell r="F17" t="str">
            <v>13.09</v>
          </cell>
        </row>
        <row r="18">
          <cell r="C18" t="str">
            <v>이성윤</v>
          </cell>
          <cell r="E18" t="str">
            <v>전라중</v>
          </cell>
          <cell r="F18" t="str">
            <v>13.46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한승율</v>
          </cell>
          <cell r="E11" t="str">
            <v>월배중</v>
          </cell>
          <cell r="F11" t="str">
            <v>56.58</v>
          </cell>
        </row>
        <row r="12">
          <cell r="C12" t="str">
            <v>백의연</v>
          </cell>
          <cell r="E12" t="str">
            <v>광주체육중</v>
          </cell>
          <cell r="F12" t="str">
            <v>57.33</v>
          </cell>
        </row>
        <row r="13">
          <cell r="C13" t="str">
            <v>안효찬</v>
          </cell>
          <cell r="E13" t="str">
            <v>영월중</v>
          </cell>
          <cell r="F13" t="str">
            <v>57.62</v>
          </cell>
        </row>
        <row r="14">
          <cell r="C14" t="str">
            <v>정지우</v>
          </cell>
          <cell r="E14" t="str">
            <v>단원중</v>
          </cell>
          <cell r="F14" t="str">
            <v>57.64</v>
          </cell>
        </row>
        <row r="15">
          <cell r="C15" t="str">
            <v>정윤재</v>
          </cell>
          <cell r="E15" t="str">
            <v>행당중</v>
          </cell>
          <cell r="F15" t="str">
            <v>57.94</v>
          </cell>
        </row>
        <row r="16">
          <cell r="C16" t="str">
            <v>김성윤</v>
          </cell>
          <cell r="E16" t="str">
            <v>양정중</v>
          </cell>
          <cell r="F16" t="str">
            <v>59.90</v>
          </cell>
        </row>
        <row r="17">
          <cell r="C17" t="str">
            <v>김우경</v>
          </cell>
          <cell r="E17" t="str">
            <v>밀양중</v>
          </cell>
          <cell r="F17" t="str">
            <v>1:01.61</v>
          </cell>
        </row>
        <row r="18">
          <cell r="C18" t="str">
            <v>조형준</v>
          </cell>
          <cell r="E18" t="str">
            <v>행당중</v>
          </cell>
          <cell r="F18" t="str">
            <v>1:02.20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강혁</v>
          </cell>
          <cell r="E11" t="str">
            <v>계룡중</v>
          </cell>
          <cell r="F11" t="str">
            <v>2:16.28</v>
          </cell>
        </row>
        <row r="12">
          <cell r="C12" t="str">
            <v>권동근</v>
          </cell>
          <cell r="E12" t="str">
            <v>온양용화중</v>
          </cell>
          <cell r="F12" t="str">
            <v>2:16.97</v>
          </cell>
        </row>
        <row r="13">
          <cell r="C13" t="str">
            <v>최진호</v>
          </cell>
          <cell r="E13" t="str">
            <v>성보중</v>
          </cell>
          <cell r="F13" t="str">
            <v>2:17.67</v>
          </cell>
        </row>
        <row r="14">
          <cell r="C14" t="str">
            <v>김한결</v>
          </cell>
          <cell r="E14" t="str">
            <v>금파중</v>
          </cell>
          <cell r="F14" t="str">
            <v>2:17.82</v>
          </cell>
        </row>
        <row r="15">
          <cell r="C15" t="str">
            <v>남현우</v>
          </cell>
          <cell r="E15" t="str">
            <v>온양용화중</v>
          </cell>
          <cell r="F15" t="str">
            <v>2:24.04</v>
          </cell>
        </row>
        <row r="16">
          <cell r="C16" t="str">
            <v>채홍서</v>
          </cell>
          <cell r="E16" t="str">
            <v>양정중</v>
          </cell>
          <cell r="F16" t="str">
            <v>2:24.33</v>
          </cell>
        </row>
        <row r="17">
          <cell r="C17" t="str">
            <v>김지성</v>
          </cell>
          <cell r="E17" t="str">
            <v>밀양중</v>
          </cell>
          <cell r="F17" t="str">
            <v>2:29.81</v>
          </cell>
        </row>
        <row r="18">
          <cell r="C18" t="str">
            <v>어효준</v>
          </cell>
          <cell r="E18" t="str">
            <v>상장중</v>
          </cell>
          <cell r="F18" t="str">
            <v>2:57.86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원반"/>
    </sheetNames>
    <sheetDataSet>
      <sheetData sheetId="0">
        <row r="11">
          <cell r="C11" t="str">
            <v>임건호</v>
          </cell>
          <cell r="E11" t="str">
            <v>동방중</v>
          </cell>
          <cell r="F11" t="str">
            <v>5.71</v>
          </cell>
          <cell r="G11" t="str">
            <v>0.9</v>
          </cell>
        </row>
        <row r="12">
          <cell r="C12" t="str">
            <v>신민준</v>
          </cell>
          <cell r="E12" t="str">
            <v>서생중</v>
          </cell>
          <cell r="F12" t="str">
            <v>5.70</v>
          </cell>
          <cell r="G12" t="str">
            <v>0.5</v>
          </cell>
        </row>
        <row r="13">
          <cell r="C13" t="str">
            <v>김유민</v>
          </cell>
          <cell r="E13" t="str">
            <v>이리동중</v>
          </cell>
          <cell r="F13" t="str">
            <v>5.70</v>
          </cell>
          <cell r="G13" t="str">
            <v>0.5</v>
          </cell>
        </row>
        <row r="14">
          <cell r="C14" t="str">
            <v>정석훈</v>
          </cell>
          <cell r="E14" t="str">
            <v>전북체육중</v>
          </cell>
          <cell r="F14" t="str">
            <v>5.53</v>
          </cell>
          <cell r="G14" t="str">
            <v>-0.7</v>
          </cell>
        </row>
        <row r="15">
          <cell r="C15" t="str">
            <v>정현담</v>
          </cell>
          <cell r="E15" t="str">
            <v>전남체육중</v>
          </cell>
          <cell r="F15" t="str">
            <v>5.52</v>
          </cell>
          <cell r="G15" t="str">
            <v>-2.4</v>
          </cell>
        </row>
        <row r="16">
          <cell r="C16" t="str">
            <v>이동관</v>
          </cell>
          <cell r="E16" t="str">
            <v>전라중</v>
          </cell>
          <cell r="F16" t="str">
            <v>5.35</v>
          </cell>
          <cell r="G16" t="str">
            <v>1.3</v>
          </cell>
        </row>
        <row r="17">
          <cell r="C17" t="str">
            <v>김범근</v>
          </cell>
          <cell r="E17" t="str">
            <v>별망중</v>
          </cell>
          <cell r="F17" t="str">
            <v>4.44</v>
          </cell>
          <cell r="G17" t="str">
            <v>0.8</v>
          </cell>
        </row>
        <row r="18">
          <cell r="C18" t="str">
            <v>이한준</v>
          </cell>
          <cell r="E18" t="str">
            <v>용인중</v>
          </cell>
          <cell r="F18" t="str">
            <v>4.33</v>
          </cell>
          <cell r="G18" t="str">
            <v>0.8</v>
          </cell>
        </row>
      </sheetData>
      <sheetData sheetId="1">
        <row r="11">
          <cell r="C11" t="str">
            <v>손창현</v>
          </cell>
          <cell r="E11" t="str">
            <v>구미인덕중</v>
          </cell>
          <cell r="F11" t="str">
            <v>48.79</v>
          </cell>
        </row>
        <row r="12">
          <cell r="C12" t="str">
            <v>이수환</v>
          </cell>
          <cell r="E12" t="str">
            <v>익산지원중</v>
          </cell>
          <cell r="F12" t="str">
            <v>30.06</v>
          </cell>
        </row>
        <row r="13">
          <cell r="C13" t="str">
            <v>유민준</v>
          </cell>
          <cell r="E13" t="str">
            <v>반곡중</v>
          </cell>
          <cell r="F13" t="str">
            <v>26.63</v>
          </cell>
        </row>
        <row r="14">
          <cell r="C14" t="str">
            <v>한율희</v>
          </cell>
          <cell r="E14" t="str">
            <v>세종중</v>
          </cell>
          <cell r="F14" t="str">
            <v>25.60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-0.2</v>
          </cell>
        </row>
        <row r="11">
          <cell r="C11" t="str">
            <v>노윤서</v>
          </cell>
          <cell r="E11" t="str">
            <v>금파중</v>
          </cell>
          <cell r="F11" t="str">
            <v>12.82</v>
          </cell>
        </row>
        <row r="12">
          <cell r="C12" t="str">
            <v>서한울</v>
          </cell>
          <cell r="E12" t="str">
            <v>세종중</v>
          </cell>
          <cell r="F12" t="str">
            <v>13.05</v>
          </cell>
        </row>
        <row r="13">
          <cell r="C13" t="str">
            <v>신예지</v>
          </cell>
          <cell r="E13" t="str">
            <v>익산어양중</v>
          </cell>
          <cell r="F13" t="str">
            <v>13.07</v>
          </cell>
        </row>
        <row r="14">
          <cell r="C14" t="str">
            <v>최서윤</v>
          </cell>
          <cell r="E14" t="str">
            <v>강원체육중</v>
          </cell>
          <cell r="F14" t="str">
            <v>13.31</v>
          </cell>
        </row>
        <row r="15">
          <cell r="C15" t="str">
            <v>조수현</v>
          </cell>
          <cell r="E15" t="str">
            <v>전곡중</v>
          </cell>
          <cell r="F15" t="str">
            <v>13.52</v>
          </cell>
        </row>
        <row r="16">
          <cell r="C16" t="str">
            <v>김서현</v>
          </cell>
          <cell r="E16" t="str">
            <v>구월여자중</v>
          </cell>
          <cell r="F16" t="str">
            <v>13.53</v>
          </cell>
        </row>
        <row r="17">
          <cell r="C17" t="str">
            <v>윤제리</v>
          </cell>
          <cell r="E17" t="str">
            <v>전남체육중</v>
          </cell>
          <cell r="F17" t="str">
            <v>13.81</v>
          </cell>
        </row>
        <row r="18">
          <cell r="C18" t="str">
            <v>이영현</v>
          </cell>
          <cell r="E18" t="str">
            <v>용인중</v>
          </cell>
          <cell r="F18" t="str">
            <v>13.86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김정아</v>
          </cell>
          <cell r="E11" t="str">
            <v>가평중</v>
          </cell>
          <cell r="F11" t="str">
            <v>1:01.15</v>
          </cell>
        </row>
        <row r="12">
          <cell r="C12" t="str">
            <v>정해진</v>
          </cell>
          <cell r="E12" t="str">
            <v>전남체육중</v>
          </cell>
          <cell r="F12" t="str">
            <v>1:03.37</v>
          </cell>
        </row>
        <row r="13">
          <cell r="C13" t="str">
            <v>이소은</v>
          </cell>
          <cell r="E13" t="str">
            <v>광주체육중</v>
          </cell>
          <cell r="F13" t="str">
            <v>1:05.17</v>
          </cell>
        </row>
        <row r="14">
          <cell r="C14" t="str">
            <v>엄채은</v>
          </cell>
          <cell r="E14" t="str">
            <v>가좌여자중</v>
          </cell>
          <cell r="F14" t="str">
            <v>1:05.52</v>
          </cell>
        </row>
        <row r="15">
          <cell r="C15" t="str">
            <v>김하늘</v>
          </cell>
          <cell r="E15" t="str">
            <v>상장중</v>
          </cell>
          <cell r="F15" t="str">
            <v>1:06.25</v>
          </cell>
        </row>
        <row r="16">
          <cell r="C16" t="str">
            <v>장세희</v>
          </cell>
          <cell r="E16" t="str">
            <v>금파중</v>
          </cell>
          <cell r="F16" t="str">
            <v>1:07.96</v>
          </cell>
        </row>
        <row r="17">
          <cell r="C17" t="str">
            <v>김예빈</v>
          </cell>
          <cell r="E17" t="str">
            <v>온양용화중</v>
          </cell>
          <cell r="F17" t="str">
            <v>1:13.34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조윤아</v>
          </cell>
          <cell r="E11" t="str">
            <v>신성중</v>
          </cell>
          <cell r="F11" t="str">
            <v>2:41.98</v>
          </cell>
        </row>
        <row r="12">
          <cell r="C12" t="str">
            <v>송지윤</v>
          </cell>
          <cell r="E12" t="str">
            <v>월배중</v>
          </cell>
          <cell r="F12" t="str">
            <v>2:45.79</v>
          </cell>
        </row>
        <row r="13">
          <cell r="C13" t="str">
            <v>김태연</v>
          </cell>
          <cell r="E13" t="str">
            <v>광동중</v>
          </cell>
          <cell r="F13" t="str">
            <v>2:51.30</v>
          </cell>
        </row>
        <row r="14">
          <cell r="C14" t="str">
            <v>유은</v>
          </cell>
          <cell r="E14" t="str">
            <v>가좌여자중</v>
          </cell>
          <cell r="F14" t="str">
            <v>2:51.91</v>
          </cell>
        </row>
        <row r="15">
          <cell r="C15" t="str">
            <v>이서은</v>
          </cell>
          <cell r="E15" t="str">
            <v>관양중</v>
          </cell>
          <cell r="F15" t="str">
            <v>2:53.12</v>
          </cell>
        </row>
        <row r="16">
          <cell r="C16" t="str">
            <v>김슬기</v>
          </cell>
          <cell r="E16" t="str">
            <v>간석여자중</v>
          </cell>
          <cell r="F16" t="str">
            <v>2:54.24</v>
          </cell>
        </row>
        <row r="17">
          <cell r="C17" t="str">
            <v>강시은</v>
          </cell>
          <cell r="E17" t="str">
            <v>철산중</v>
          </cell>
          <cell r="F17" t="str">
            <v>2:54.58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장근오</v>
          </cell>
          <cell r="E11" t="str">
            <v>비아중</v>
          </cell>
          <cell r="F11" t="str">
            <v>51.60</v>
          </cell>
        </row>
        <row r="12">
          <cell r="C12" t="str">
            <v>이진윤</v>
          </cell>
          <cell r="E12" t="str">
            <v>밀양중</v>
          </cell>
          <cell r="F12" t="str">
            <v>51.99</v>
          </cell>
        </row>
        <row r="13">
          <cell r="C13" t="str">
            <v>길혁진</v>
          </cell>
          <cell r="E13" t="str">
            <v>소래중</v>
          </cell>
          <cell r="F13" t="str">
            <v>52.23</v>
          </cell>
        </row>
        <row r="14">
          <cell r="C14" t="str">
            <v>박태언</v>
          </cell>
          <cell r="E14" t="str">
            <v>광주체육중</v>
          </cell>
          <cell r="F14" t="str">
            <v>52.30</v>
          </cell>
        </row>
        <row r="15">
          <cell r="C15" t="str">
            <v>오민석</v>
          </cell>
          <cell r="E15" t="str">
            <v>상장중</v>
          </cell>
          <cell r="F15" t="str">
            <v>58.36</v>
          </cell>
        </row>
        <row r="16">
          <cell r="C16" t="str">
            <v>정병준</v>
          </cell>
          <cell r="E16" t="str">
            <v>전곡중</v>
          </cell>
          <cell r="F16" t="str">
            <v>58.81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원반"/>
    </sheetNames>
    <sheetDataSet>
      <sheetData sheetId="0">
        <row r="11">
          <cell r="C11" t="str">
            <v>이현지</v>
          </cell>
          <cell r="E11" t="str">
            <v>전남체육중</v>
          </cell>
          <cell r="F11" t="str">
            <v>4.50</v>
          </cell>
          <cell r="G11" t="str">
            <v>0.4</v>
          </cell>
        </row>
        <row r="12">
          <cell r="C12" t="str">
            <v>임사랑</v>
          </cell>
          <cell r="E12" t="str">
            <v>전남체육중</v>
          </cell>
          <cell r="F12" t="str">
            <v>4.37</v>
          </cell>
          <cell r="G12" t="str">
            <v>0.0</v>
          </cell>
        </row>
        <row r="13">
          <cell r="C13" t="str">
            <v>문유빈</v>
          </cell>
          <cell r="E13" t="str">
            <v>전북체육중</v>
          </cell>
          <cell r="F13" t="str">
            <v>4.18</v>
          </cell>
          <cell r="G13" t="str">
            <v>0.0</v>
          </cell>
        </row>
        <row r="14">
          <cell r="C14" t="str">
            <v>김도영</v>
          </cell>
          <cell r="E14" t="str">
            <v>단원중</v>
          </cell>
          <cell r="F14" t="str">
            <v>3.97</v>
          </cell>
          <cell r="G14" t="str">
            <v>-0.2</v>
          </cell>
        </row>
      </sheetData>
      <sheetData sheetId="1">
        <row r="11">
          <cell r="C11" t="str">
            <v>박지현</v>
          </cell>
          <cell r="E11" t="str">
            <v>철산중</v>
          </cell>
          <cell r="F11" t="str">
            <v>21.73</v>
          </cell>
        </row>
        <row r="12">
          <cell r="C12" t="str">
            <v>김인애</v>
          </cell>
          <cell r="E12" t="str">
            <v>정선중</v>
          </cell>
          <cell r="F12" t="str">
            <v>15.05</v>
          </cell>
        </row>
        <row r="13">
          <cell r="C13" t="str">
            <v>박가영</v>
          </cell>
          <cell r="E13" t="str">
            <v>논곡중</v>
          </cell>
          <cell r="F13" t="str">
            <v>14.01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0.4</v>
          </cell>
        </row>
        <row r="11">
          <cell r="C11" t="str">
            <v>이재혁</v>
          </cell>
          <cell r="E11" t="str">
            <v>충남체육고</v>
          </cell>
          <cell r="F11" t="str">
            <v>10.56</v>
          </cell>
        </row>
        <row r="12">
          <cell r="C12" t="str">
            <v>조경환</v>
          </cell>
          <cell r="E12" t="str">
            <v>덕계고</v>
          </cell>
          <cell r="F12" t="str">
            <v>10.70</v>
          </cell>
        </row>
        <row r="13">
          <cell r="C13" t="str">
            <v>노호진</v>
          </cell>
          <cell r="E13" t="str">
            <v>대구체육고</v>
          </cell>
          <cell r="F13" t="str">
            <v>10.72</v>
          </cell>
        </row>
        <row r="14">
          <cell r="C14" t="str">
            <v>나마디 조엘진</v>
          </cell>
          <cell r="E14" t="str">
            <v>김포제일공업고</v>
          </cell>
          <cell r="F14" t="str">
            <v>10.80</v>
          </cell>
        </row>
        <row r="15">
          <cell r="C15" t="str">
            <v>양창식</v>
          </cell>
          <cell r="E15" t="str">
            <v>광주체육고</v>
          </cell>
          <cell r="F15" t="str">
            <v>10.88</v>
          </cell>
        </row>
        <row r="16">
          <cell r="C16" t="str">
            <v>김량희</v>
          </cell>
          <cell r="E16" t="str">
            <v>전북체육고</v>
          </cell>
          <cell r="F16" t="str">
            <v>11.03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0.5</v>
          </cell>
        </row>
        <row r="11">
          <cell r="C11" t="str">
            <v>노호진</v>
          </cell>
          <cell r="E11" t="str">
            <v>대구체육고</v>
          </cell>
          <cell r="F11" t="str">
            <v>21.59</v>
          </cell>
        </row>
        <row r="12">
          <cell r="C12" t="str">
            <v>조경환</v>
          </cell>
          <cell r="E12" t="str">
            <v>덕계고</v>
          </cell>
          <cell r="F12" t="str">
            <v>21.65</v>
          </cell>
        </row>
        <row r="13">
          <cell r="C13" t="str">
            <v>강철현</v>
          </cell>
          <cell r="E13" t="str">
            <v>광주체육고</v>
          </cell>
          <cell r="F13" t="str">
            <v>21.78</v>
          </cell>
        </row>
        <row r="14">
          <cell r="C14" t="str">
            <v>서민준</v>
          </cell>
          <cell r="E14" t="str">
            <v>용남고</v>
          </cell>
          <cell r="F14" t="str">
            <v>21.94</v>
          </cell>
        </row>
        <row r="15">
          <cell r="C15" t="str">
            <v>박상우</v>
          </cell>
          <cell r="E15" t="str">
            <v>경기체육고</v>
          </cell>
          <cell r="F15" t="str">
            <v>22.09</v>
          </cell>
        </row>
        <row r="16">
          <cell r="C16" t="str">
            <v>조민우</v>
          </cell>
          <cell r="E16" t="str">
            <v>충북체육고</v>
          </cell>
          <cell r="F16" t="str">
            <v>22.12</v>
          </cell>
        </row>
        <row r="17">
          <cell r="C17" t="str">
            <v>나현주</v>
          </cell>
          <cell r="E17" t="str">
            <v>광주체육고</v>
          </cell>
          <cell r="F17" t="str">
            <v>22.26</v>
          </cell>
        </row>
        <row r="18">
          <cell r="C18" t="str">
            <v>이태화</v>
          </cell>
          <cell r="E18" t="str">
            <v>동인천고</v>
          </cell>
          <cell r="F18" t="str">
            <v>22.46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회장배 제20회 전국중.고등학교육상경기선수권대회</v>
          </cell>
        </row>
      </sheetData>
      <sheetData sheetId="6">
        <row r="11">
          <cell r="C11" t="str">
            <v>조민우</v>
          </cell>
          <cell r="E11" t="str">
            <v>충북체육고</v>
          </cell>
          <cell r="F11" t="str">
            <v>47.94</v>
          </cell>
        </row>
        <row r="12">
          <cell r="C12" t="str">
            <v>송형근</v>
          </cell>
          <cell r="E12" t="str">
            <v>충북체육고</v>
          </cell>
          <cell r="F12" t="str">
            <v>48.78</v>
          </cell>
        </row>
        <row r="13">
          <cell r="C13" t="str">
            <v>김정현</v>
          </cell>
          <cell r="E13" t="str">
            <v>대구체육고</v>
          </cell>
          <cell r="F13" t="str">
            <v>48.82</v>
          </cell>
        </row>
        <row r="14">
          <cell r="C14" t="str">
            <v>이재원</v>
          </cell>
          <cell r="F14" t="str">
            <v>49.64</v>
          </cell>
        </row>
        <row r="15">
          <cell r="C15" t="str">
            <v>정우진</v>
          </cell>
          <cell r="E15" t="str">
            <v>전곡고</v>
          </cell>
          <cell r="F15" t="str">
            <v>50.28</v>
          </cell>
        </row>
        <row r="16">
          <cell r="C16" t="str">
            <v>차희성</v>
          </cell>
          <cell r="E16" t="str">
            <v>경기체육고</v>
          </cell>
          <cell r="F16" t="str">
            <v>51.01</v>
          </cell>
        </row>
        <row r="17">
          <cell r="C17" t="str">
            <v>전유민</v>
          </cell>
          <cell r="E17" t="str">
            <v>서울체육고</v>
          </cell>
          <cell r="F17" t="str">
            <v>51.89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김지환</v>
          </cell>
          <cell r="E11" t="str">
            <v>양정고</v>
          </cell>
          <cell r="F11" t="str">
            <v>1:55.49</v>
          </cell>
        </row>
        <row r="12">
          <cell r="C12" t="str">
            <v>김진만</v>
          </cell>
          <cell r="E12" t="str">
            <v>충현고</v>
          </cell>
          <cell r="F12" t="str">
            <v>1:55.77</v>
          </cell>
        </row>
        <row r="13">
          <cell r="C13" t="str">
            <v>김세현</v>
          </cell>
          <cell r="E13" t="str">
            <v>은행고</v>
          </cell>
          <cell r="F13" t="str">
            <v>1:56.68</v>
          </cell>
        </row>
        <row r="14">
          <cell r="C14" t="str">
            <v>최재혁</v>
          </cell>
          <cell r="E14" t="str">
            <v>경북체육고</v>
          </cell>
          <cell r="F14" t="str">
            <v>1:57.70</v>
          </cell>
        </row>
        <row r="15">
          <cell r="C15" t="str">
            <v>유우진</v>
          </cell>
          <cell r="E15" t="str">
            <v>배문고</v>
          </cell>
          <cell r="F15" t="str">
            <v>1:58.73</v>
          </cell>
        </row>
        <row r="16">
          <cell r="C16" t="str">
            <v>안현웅</v>
          </cell>
          <cell r="E16" t="str">
            <v>전곡고</v>
          </cell>
          <cell r="F16" t="str">
            <v>2:07.43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김태훈</v>
          </cell>
          <cell r="E11" t="str">
            <v>경기체육고</v>
          </cell>
          <cell r="F11" t="str">
            <v>3:59.54</v>
          </cell>
        </row>
        <row r="12">
          <cell r="C12" t="str">
            <v>손현준</v>
          </cell>
          <cell r="E12" t="str">
            <v>경기체육고</v>
          </cell>
          <cell r="F12" t="str">
            <v>4:02.06</v>
          </cell>
        </row>
        <row r="13">
          <cell r="C13" t="str">
            <v>김민석</v>
          </cell>
          <cell r="E13" t="str">
            <v>경기체육고</v>
          </cell>
          <cell r="F13" t="str">
            <v>4:03.00</v>
          </cell>
        </row>
        <row r="14">
          <cell r="C14" t="str">
            <v>김상태</v>
          </cell>
          <cell r="E14" t="str">
            <v>인천체육고</v>
          </cell>
          <cell r="F14" t="str">
            <v>4:03.34</v>
          </cell>
        </row>
        <row r="15">
          <cell r="C15" t="str">
            <v>이상윤</v>
          </cell>
          <cell r="E15" t="str">
            <v>강원체육고</v>
          </cell>
          <cell r="F15" t="str">
            <v>4:03.69</v>
          </cell>
        </row>
        <row r="16">
          <cell r="C16" t="str">
            <v>심규현</v>
          </cell>
          <cell r="E16" t="str">
            <v>배문고</v>
          </cell>
          <cell r="F16" t="str">
            <v>4:04.81</v>
          </cell>
        </row>
        <row r="17">
          <cell r="C17" t="str">
            <v>임재만</v>
          </cell>
          <cell r="E17" t="str">
            <v>충남체육고</v>
          </cell>
          <cell r="F17" t="str">
            <v>4:07.28</v>
          </cell>
        </row>
        <row r="18">
          <cell r="C18" t="str">
            <v>김진만</v>
          </cell>
          <cell r="E18" t="str">
            <v>충현고</v>
          </cell>
          <cell r="F18" t="str">
            <v>4:10.20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김태훈</v>
          </cell>
          <cell r="E11" t="str">
            <v>경기체육고</v>
          </cell>
          <cell r="F11" t="str">
            <v>15:58.60</v>
          </cell>
        </row>
        <row r="12">
          <cell r="C12" t="str">
            <v>심규현</v>
          </cell>
          <cell r="E12" t="str">
            <v>배문고</v>
          </cell>
          <cell r="F12" t="str">
            <v>16:05.16</v>
          </cell>
        </row>
        <row r="13">
          <cell r="C13" t="str">
            <v>김민석</v>
          </cell>
          <cell r="E13" t="str">
            <v>경기체육고</v>
          </cell>
          <cell r="F13" t="str">
            <v>16:11.41</v>
          </cell>
        </row>
        <row r="14">
          <cell r="C14" t="str">
            <v>한승우</v>
          </cell>
          <cell r="E14" t="str">
            <v>대구체육고</v>
          </cell>
          <cell r="F14" t="str">
            <v>16:17.97</v>
          </cell>
        </row>
        <row r="15">
          <cell r="C15" t="str">
            <v>김홍민</v>
          </cell>
          <cell r="E15" t="str">
            <v>배문고</v>
          </cell>
          <cell r="F15" t="str">
            <v>16:20.19</v>
          </cell>
        </row>
        <row r="16">
          <cell r="C16" t="str">
            <v>손현준</v>
          </cell>
          <cell r="E16" t="str">
            <v>경기체육고</v>
          </cell>
          <cell r="F16" t="str">
            <v>16:21.86</v>
          </cell>
        </row>
        <row r="17">
          <cell r="C17" t="str">
            <v>김재현</v>
          </cell>
          <cell r="E17" t="str">
            <v>배문고</v>
          </cell>
          <cell r="F17" t="str">
            <v>16:22.65</v>
          </cell>
        </row>
        <row r="18">
          <cell r="C18" t="str">
            <v>김도연</v>
          </cell>
          <cell r="E18" t="str">
            <v>전곡고</v>
          </cell>
          <cell r="F18" t="str">
            <v>16:32.25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0.7</v>
          </cell>
        </row>
        <row r="11">
          <cell r="C11" t="str">
            <v>신의진</v>
          </cell>
          <cell r="E11" t="str">
            <v>경남체육고</v>
          </cell>
          <cell r="F11" t="str">
            <v>14.83</v>
          </cell>
        </row>
        <row r="12">
          <cell r="C12" t="str">
            <v>최호석</v>
          </cell>
          <cell r="E12" t="str">
            <v>서울체육고</v>
          </cell>
          <cell r="F12" t="str">
            <v>15.07</v>
          </cell>
        </row>
        <row r="13">
          <cell r="C13" t="str">
            <v>이승민</v>
          </cell>
          <cell r="E13" t="str">
            <v>신명고</v>
          </cell>
          <cell r="F13" t="str">
            <v>15.89</v>
          </cell>
        </row>
        <row r="14">
          <cell r="C14" t="str">
            <v>도지성</v>
          </cell>
          <cell r="E14" t="str">
            <v>덕계고</v>
          </cell>
          <cell r="F14" t="str">
            <v>15.94</v>
          </cell>
        </row>
        <row r="15">
          <cell r="C15" t="str">
            <v>최현식</v>
          </cell>
          <cell r="E15" t="str">
            <v>대구체육고</v>
          </cell>
          <cell r="F15" t="str">
            <v>16.73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김현준</v>
          </cell>
          <cell r="E11" t="str">
            <v>전북체육고</v>
          </cell>
          <cell r="F11" t="str">
            <v>54.32</v>
          </cell>
        </row>
        <row r="12">
          <cell r="C12" t="str">
            <v>이진영</v>
          </cell>
          <cell r="E12" t="str">
            <v>심원고</v>
          </cell>
          <cell r="F12" t="str">
            <v>55.48</v>
          </cell>
        </row>
        <row r="13">
          <cell r="C13" t="str">
            <v>김정현</v>
          </cell>
          <cell r="E13" t="str">
            <v>대구체육고</v>
          </cell>
          <cell r="F13" t="str">
            <v>55.75</v>
          </cell>
        </row>
        <row r="14">
          <cell r="C14" t="str">
            <v>윤민혁</v>
          </cell>
          <cell r="E14" t="str">
            <v>광주체육고</v>
          </cell>
          <cell r="F14" t="str">
            <v>56.40</v>
          </cell>
        </row>
        <row r="15">
          <cell r="C15" t="str">
            <v>이준상</v>
          </cell>
          <cell r="E15" t="str">
            <v>덕계고</v>
          </cell>
          <cell r="F15" t="str">
            <v>56.84</v>
          </cell>
        </row>
        <row r="16">
          <cell r="C16" t="str">
            <v>유기현</v>
          </cell>
          <cell r="E16" t="str">
            <v>용인고</v>
          </cell>
          <cell r="F16" t="str">
            <v>56.91</v>
          </cell>
        </row>
        <row r="17">
          <cell r="C17" t="str">
            <v>박상민</v>
          </cell>
          <cell r="E17" t="str">
            <v>서울체육고</v>
          </cell>
          <cell r="F17" t="str">
            <v>1:03.53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윤지수</v>
          </cell>
          <cell r="E11" t="str">
            <v>양정고</v>
          </cell>
          <cell r="F11" t="str">
            <v>9:49.17</v>
          </cell>
        </row>
        <row r="12">
          <cell r="C12" t="str">
            <v>한승우</v>
          </cell>
          <cell r="E12" t="str">
            <v>대구체육고</v>
          </cell>
          <cell r="F12" t="str">
            <v>9:57.80</v>
          </cell>
        </row>
        <row r="13">
          <cell r="C13" t="str">
            <v>김시온</v>
          </cell>
          <cell r="E13" t="str">
            <v>배문고</v>
          </cell>
          <cell r="F13" t="str">
            <v>10:05.91</v>
          </cell>
        </row>
        <row r="14">
          <cell r="C14" t="str">
            <v>이민찬</v>
          </cell>
          <cell r="E14" t="str">
            <v>양정고</v>
          </cell>
          <cell r="F14" t="str">
            <v>10:14.47</v>
          </cell>
        </row>
        <row r="15">
          <cell r="C15" t="str">
            <v>김하준</v>
          </cell>
          <cell r="E15" t="str">
            <v>강릉명륜고</v>
          </cell>
          <cell r="F15" t="str">
            <v>10:23.69</v>
          </cell>
        </row>
        <row r="16">
          <cell r="C16" t="str">
            <v>박정우</v>
          </cell>
          <cell r="E16" t="str">
            <v>서울체육고</v>
          </cell>
          <cell r="F16" t="str">
            <v>10:34.88</v>
          </cell>
        </row>
        <row r="17">
          <cell r="C17" t="str">
            <v>김광은</v>
          </cell>
          <cell r="E17" t="str">
            <v>강릉명륜고</v>
          </cell>
          <cell r="F17" t="str">
            <v>10:42.08</v>
          </cell>
        </row>
        <row r="18">
          <cell r="C18" t="str">
            <v>강지훈</v>
          </cell>
          <cell r="E18" t="str">
            <v>서울체육고</v>
          </cell>
          <cell r="F18" t="str">
            <v>10:49.70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장준혁</v>
          </cell>
          <cell r="E11" t="str">
            <v>다산중</v>
          </cell>
          <cell r="F11" t="str">
            <v>2:02.90</v>
          </cell>
        </row>
        <row r="12">
          <cell r="C12" t="str">
            <v>오종철</v>
          </cell>
          <cell r="E12" t="str">
            <v>밀양중</v>
          </cell>
          <cell r="F12" t="str">
            <v>2:04.77</v>
          </cell>
        </row>
        <row r="13">
          <cell r="C13" t="str">
            <v>이우형</v>
          </cell>
          <cell r="E13" t="str">
            <v>영월중</v>
          </cell>
          <cell r="F13" t="str">
            <v>2:06.90</v>
          </cell>
        </row>
        <row r="14">
          <cell r="C14" t="str">
            <v>허란</v>
          </cell>
          <cell r="E14" t="str">
            <v>울산스포츠과학중</v>
          </cell>
          <cell r="F14" t="str">
            <v>2:07.24</v>
          </cell>
        </row>
        <row r="15">
          <cell r="C15" t="str">
            <v>김민재</v>
          </cell>
          <cell r="E15" t="str">
            <v>제천내토중</v>
          </cell>
          <cell r="F15" t="str">
            <v>2:07.28</v>
          </cell>
        </row>
        <row r="16">
          <cell r="C16" t="str">
            <v>강정우</v>
          </cell>
          <cell r="E16" t="str">
            <v>시흥중</v>
          </cell>
          <cell r="F16" t="str">
            <v>2:14.97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김가람</v>
          </cell>
          <cell r="E11" t="str">
            <v>배문고</v>
          </cell>
          <cell r="F11" t="str">
            <v>21:43.57 CR</v>
          </cell>
        </row>
        <row r="12">
          <cell r="C12" t="str">
            <v>김현우</v>
          </cell>
          <cell r="E12" t="str">
            <v>충남체육고</v>
          </cell>
          <cell r="F12" t="str">
            <v>24:24.88</v>
          </cell>
        </row>
        <row r="13">
          <cell r="C13" t="str">
            <v>김현준</v>
          </cell>
          <cell r="E13" t="str">
            <v>강릉명륜고</v>
          </cell>
          <cell r="F13" t="str">
            <v>25:20.68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정윤성 최호석 최우식 송현우</v>
          </cell>
          <cell r="E11" t="str">
            <v>서울체육고</v>
          </cell>
          <cell r="F11" t="str">
            <v>42.23</v>
          </cell>
        </row>
        <row r="12">
          <cell r="C12" t="str">
            <v>임채윤 강철현 나현주 양창식</v>
          </cell>
          <cell r="E12" t="str">
            <v>광주체육고</v>
          </cell>
          <cell r="F12" t="str">
            <v>42.31</v>
          </cell>
        </row>
        <row r="13">
          <cell r="C13" t="str">
            <v>도지성 조경환 김성열 김하현</v>
          </cell>
          <cell r="E13" t="str">
            <v>덕계고</v>
          </cell>
          <cell r="F13" t="str">
            <v>42.36</v>
          </cell>
        </row>
        <row r="14">
          <cell r="C14" t="str">
            <v>차민오 차희성 박상우 손호영</v>
          </cell>
          <cell r="E14" t="str">
            <v>경기체육고</v>
          </cell>
          <cell r="F14" t="str">
            <v>42.67</v>
          </cell>
        </row>
        <row r="15">
          <cell r="C15" t="str">
            <v>김현 이태화 용현건 박권</v>
          </cell>
          <cell r="E15" t="str">
            <v>동인천고</v>
          </cell>
          <cell r="F15" t="str">
            <v>42.71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임동건 송형근 이덕하 조민우</v>
          </cell>
          <cell r="E11" t="str">
            <v>충북체육고</v>
          </cell>
          <cell r="F11" t="str">
            <v>3:18.14</v>
          </cell>
        </row>
        <row r="12">
          <cell r="C12" t="str">
            <v>최현식 서기훈 노호진 김정현</v>
          </cell>
          <cell r="E12" t="str">
            <v>대구체육고</v>
          </cell>
          <cell r="F12" t="str">
            <v>3:20.07</v>
          </cell>
        </row>
        <row r="13">
          <cell r="C13" t="str">
            <v>이재혁 정윤성 윤겸재 신재혁</v>
          </cell>
          <cell r="E13" t="str">
            <v>충남체육고</v>
          </cell>
          <cell r="F13" t="str">
            <v>3:21.76</v>
          </cell>
        </row>
        <row r="14">
          <cell r="C14" t="str">
            <v>최우석 전유민 송현우 박상민</v>
          </cell>
          <cell r="E14" t="str">
            <v>서울체육고</v>
          </cell>
          <cell r="F14" t="str">
            <v>3:31.31</v>
          </cell>
        </row>
        <row r="15">
          <cell r="C15" t="str">
            <v>유기현 이승복 김민혁 한재민</v>
          </cell>
          <cell r="E15" t="str">
            <v>용인고</v>
          </cell>
          <cell r="F15" t="str">
            <v>3:34.67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10종경기"/>
    </sheetNames>
    <sheetDataSet>
      <sheetData sheetId="0">
        <row r="11">
          <cell r="C11" t="str">
            <v>임예찬</v>
          </cell>
          <cell r="E11" t="str">
            <v>전북체육고</v>
          </cell>
          <cell r="F11" t="str">
            <v>1.93</v>
          </cell>
        </row>
        <row r="12">
          <cell r="C12" t="str">
            <v>황주성</v>
          </cell>
          <cell r="E12" t="str">
            <v>강원체육고</v>
          </cell>
          <cell r="F12" t="str">
            <v>1.90</v>
          </cell>
        </row>
      </sheetData>
      <sheetData sheetId="1">
        <row r="11">
          <cell r="C11" t="str">
            <v>김채민</v>
          </cell>
          <cell r="E11" t="str">
            <v>경기체육고</v>
          </cell>
          <cell r="F11" t="str">
            <v>4.60</v>
          </cell>
        </row>
        <row r="12">
          <cell r="C12" t="str">
            <v>이효원</v>
          </cell>
          <cell r="E12" t="str">
            <v>경기체육고</v>
          </cell>
          <cell r="F12" t="str">
            <v>3.80</v>
          </cell>
        </row>
      </sheetData>
      <sheetData sheetId="2">
        <row r="11">
          <cell r="C11" t="str">
            <v>정기표</v>
          </cell>
          <cell r="E11" t="str">
            <v>함양제일고</v>
          </cell>
          <cell r="F11" t="str">
            <v>6.94</v>
          </cell>
          <cell r="G11" t="str">
            <v>0.5</v>
          </cell>
        </row>
        <row r="12">
          <cell r="C12" t="str">
            <v>윤여준</v>
          </cell>
          <cell r="E12" t="str">
            <v>충남체육고</v>
          </cell>
          <cell r="F12" t="str">
            <v>6.84</v>
          </cell>
          <cell r="G12" t="str">
            <v>0.2</v>
          </cell>
        </row>
        <row r="13">
          <cell r="C13" t="str">
            <v>채원준</v>
          </cell>
          <cell r="E13" t="str">
            <v>문산수억고</v>
          </cell>
          <cell r="F13" t="str">
            <v>6.78</v>
          </cell>
          <cell r="G13" t="str">
            <v>-0.1</v>
          </cell>
        </row>
        <row r="14">
          <cell r="C14" t="str">
            <v>김민혁</v>
          </cell>
          <cell r="E14" t="str">
            <v>설악고</v>
          </cell>
          <cell r="F14" t="str">
            <v>6.61</v>
          </cell>
          <cell r="G14" t="str">
            <v>-0.9</v>
          </cell>
        </row>
        <row r="15">
          <cell r="C15" t="str">
            <v>임홍석</v>
          </cell>
          <cell r="E15" t="str">
            <v>광주체육고</v>
          </cell>
          <cell r="F15" t="str">
            <v>6.59</v>
          </cell>
        </row>
        <row r="16">
          <cell r="C16" t="str">
            <v>이교인</v>
          </cell>
          <cell r="E16" t="str">
            <v>강원체육고</v>
          </cell>
          <cell r="F16" t="str">
            <v>6.48</v>
          </cell>
          <cell r="G16" t="str">
            <v>-0.2</v>
          </cell>
        </row>
        <row r="17">
          <cell r="C17" t="str">
            <v>정승민</v>
          </cell>
          <cell r="E17" t="str">
            <v>강원체육고</v>
          </cell>
          <cell r="F17" t="str">
            <v>6.32</v>
          </cell>
          <cell r="G17" t="str">
            <v>-3.1</v>
          </cell>
        </row>
        <row r="18">
          <cell r="C18" t="str">
            <v>정진엽</v>
          </cell>
          <cell r="E18" t="str">
            <v>충남체육고</v>
          </cell>
          <cell r="F18" t="str">
            <v>6.17</v>
          </cell>
          <cell r="G18" t="str">
            <v>1.9</v>
          </cell>
        </row>
      </sheetData>
      <sheetData sheetId="3">
        <row r="11">
          <cell r="C11" t="str">
            <v>윤여준</v>
          </cell>
          <cell r="E11" t="str">
            <v>충남체육고</v>
          </cell>
          <cell r="F11" t="str">
            <v>14.52</v>
          </cell>
          <cell r="G11" t="str">
            <v>-0.0</v>
          </cell>
        </row>
        <row r="12">
          <cell r="C12" t="str">
            <v>김지환</v>
          </cell>
          <cell r="E12" t="str">
            <v>경기모바일과학고</v>
          </cell>
          <cell r="F12" t="str">
            <v>14.31</v>
          </cell>
          <cell r="G12" t="str">
            <v>0.2</v>
          </cell>
        </row>
        <row r="13">
          <cell r="C13" t="str">
            <v>남기준</v>
          </cell>
          <cell r="E13" t="str">
            <v>경기체육고</v>
          </cell>
          <cell r="F13" t="str">
            <v>14.00</v>
          </cell>
          <cell r="G13" t="str">
            <v>0.3</v>
          </cell>
        </row>
        <row r="14">
          <cell r="C14" t="str">
            <v>임홍석</v>
          </cell>
          <cell r="E14" t="str">
            <v>광주체육고</v>
          </cell>
          <cell r="F14" t="str">
            <v>13.68</v>
          </cell>
          <cell r="G14" t="str">
            <v>0.3</v>
          </cell>
        </row>
        <row r="15">
          <cell r="C15" t="str">
            <v>노경민</v>
          </cell>
          <cell r="E15" t="str">
            <v>대구체육고</v>
          </cell>
          <cell r="F15" t="str">
            <v>13.57</v>
          </cell>
          <cell r="G15" t="str">
            <v>0.4</v>
          </cell>
        </row>
      </sheetData>
      <sheetData sheetId="4">
        <row r="11">
          <cell r="C11" t="str">
            <v>주재훈</v>
          </cell>
          <cell r="E11" t="str">
            <v>동인천고</v>
          </cell>
          <cell r="F11" t="str">
            <v>16.88</v>
          </cell>
        </row>
        <row r="12">
          <cell r="C12" t="str">
            <v>강민규</v>
          </cell>
          <cell r="E12" t="str">
            <v>경기체육고</v>
          </cell>
          <cell r="F12" t="str">
            <v>16.07</v>
          </cell>
        </row>
        <row r="13">
          <cell r="C13" t="str">
            <v>허모세</v>
          </cell>
          <cell r="E13" t="str">
            <v>경남체육고</v>
          </cell>
          <cell r="F13" t="str">
            <v>14.94</v>
          </cell>
        </row>
        <row r="14">
          <cell r="C14" t="str">
            <v>전혜성</v>
          </cell>
          <cell r="E14" t="str">
            <v>평촌경영고</v>
          </cell>
          <cell r="F14" t="str">
            <v>14.57</v>
          </cell>
        </row>
      </sheetData>
      <sheetData sheetId="5">
        <row r="11">
          <cell r="C11" t="str">
            <v>김성우</v>
          </cell>
          <cell r="E11" t="str">
            <v>충북체육고</v>
          </cell>
          <cell r="F11" t="str">
            <v>49.17</v>
          </cell>
        </row>
        <row r="12">
          <cell r="C12" t="str">
            <v>조병욱</v>
          </cell>
          <cell r="E12" t="str">
            <v>강원체육고</v>
          </cell>
          <cell r="F12" t="str">
            <v>48.90</v>
          </cell>
        </row>
        <row r="13">
          <cell r="C13" t="str">
            <v>이준희</v>
          </cell>
          <cell r="E13" t="str">
            <v>서울체육고</v>
          </cell>
          <cell r="F13" t="str">
            <v>48.30</v>
          </cell>
        </row>
        <row r="14">
          <cell r="C14" t="str">
            <v>박주형</v>
          </cell>
          <cell r="E14" t="str">
            <v>서울체육고</v>
          </cell>
          <cell r="F14" t="str">
            <v>47.03</v>
          </cell>
        </row>
        <row r="15">
          <cell r="C15" t="str">
            <v>강석원</v>
          </cell>
          <cell r="E15" t="str">
            <v>강원체육고</v>
          </cell>
          <cell r="F15" t="str">
            <v>42.29</v>
          </cell>
        </row>
        <row r="16">
          <cell r="C16" t="str">
            <v>성민재</v>
          </cell>
          <cell r="E16" t="str">
            <v>경남체육고</v>
          </cell>
          <cell r="F16" t="str">
            <v>41.48</v>
          </cell>
        </row>
        <row r="17">
          <cell r="C17" t="str">
            <v>진윤현</v>
          </cell>
          <cell r="E17" t="str">
            <v>경남체육고</v>
          </cell>
          <cell r="F17" t="str">
            <v>38.68</v>
          </cell>
        </row>
        <row r="18">
          <cell r="C18" t="str">
            <v>김강현</v>
          </cell>
          <cell r="E18" t="str">
            <v>경기체육고</v>
          </cell>
          <cell r="F18" t="str">
            <v>34.81</v>
          </cell>
        </row>
      </sheetData>
      <sheetData sheetId="6">
        <row r="11">
          <cell r="C11" t="str">
            <v>김덕영</v>
          </cell>
          <cell r="E11" t="str">
            <v>강원체육고</v>
          </cell>
          <cell r="F11" t="str">
            <v>54.91</v>
          </cell>
        </row>
        <row r="12">
          <cell r="C12" t="str">
            <v>장영민</v>
          </cell>
          <cell r="E12" t="str">
            <v>충북체육고</v>
          </cell>
          <cell r="F12" t="str">
            <v>53.93</v>
          </cell>
        </row>
        <row r="13">
          <cell r="C13" t="str">
            <v>김태완</v>
          </cell>
          <cell r="E13" t="str">
            <v>전북체육고</v>
          </cell>
          <cell r="F13" t="str">
            <v>47.41</v>
          </cell>
        </row>
        <row r="14">
          <cell r="C14" t="str">
            <v>박주한</v>
          </cell>
          <cell r="E14" t="str">
            <v>울산스포츠과학고</v>
          </cell>
          <cell r="F14" t="str">
            <v>46.86</v>
          </cell>
        </row>
        <row r="15">
          <cell r="C15" t="str">
            <v>김학선</v>
          </cell>
          <cell r="E15" t="str">
            <v>경기체육고</v>
          </cell>
          <cell r="F15" t="str">
            <v>43.59</v>
          </cell>
        </row>
        <row r="16">
          <cell r="C16" t="str">
            <v>임형준</v>
          </cell>
          <cell r="E16" t="str">
            <v>문창고</v>
          </cell>
          <cell r="F16" t="str">
            <v>27.97</v>
          </cell>
        </row>
      </sheetData>
      <sheetData sheetId="7">
        <row r="11">
          <cell r="C11" t="str">
            <v>최우진</v>
          </cell>
          <cell r="E11" t="str">
            <v>충북체육고</v>
          </cell>
          <cell r="F11" t="str">
            <v>70.04 CR</v>
          </cell>
        </row>
        <row r="12">
          <cell r="C12" t="str">
            <v>김이태</v>
          </cell>
          <cell r="E12" t="str">
            <v>울산스포츠과학고</v>
          </cell>
          <cell r="F12" t="str">
            <v>69.63 CR</v>
          </cell>
        </row>
        <row r="13">
          <cell r="C13" t="str">
            <v>정준석</v>
          </cell>
          <cell r="E13" t="str">
            <v>인천체육고</v>
          </cell>
          <cell r="F13" t="str">
            <v>66.39</v>
          </cell>
        </row>
        <row r="14">
          <cell r="C14" t="str">
            <v>엄재민</v>
          </cell>
          <cell r="E14" t="str">
            <v>인천체육고</v>
          </cell>
          <cell r="F14" t="str">
            <v>55.70</v>
          </cell>
        </row>
        <row r="15">
          <cell r="C15" t="str">
            <v>김재훈</v>
          </cell>
          <cell r="E15" t="str">
            <v>전남체육고</v>
          </cell>
          <cell r="F15" t="str">
            <v>53.29</v>
          </cell>
        </row>
        <row r="16">
          <cell r="C16" t="str">
            <v>강석원</v>
          </cell>
          <cell r="E16" t="str">
            <v>강원체육고</v>
          </cell>
          <cell r="F16" t="str">
            <v>52.42</v>
          </cell>
        </row>
        <row r="17">
          <cell r="C17" t="str">
            <v>이서준</v>
          </cell>
          <cell r="E17" t="str">
            <v>인천체육고</v>
          </cell>
          <cell r="F17" t="str">
            <v>47.86</v>
          </cell>
        </row>
        <row r="18">
          <cell r="C18" t="str">
            <v>고건</v>
          </cell>
          <cell r="E18" t="str">
            <v>심원고</v>
          </cell>
          <cell r="F18" t="str">
            <v>47.47</v>
          </cell>
        </row>
      </sheetData>
      <sheetData sheetId="8">
        <row r="11">
          <cell r="C11" t="str">
            <v>김민상</v>
          </cell>
          <cell r="E11" t="str">
            <v>대구체육고</v>
          </cell>
          <cell r="F11" t="str">
            <v>5,668</v>
          </cell>
        </row>
        <row r="12">
          <cell r="C12" t="str">
            <v>이도근</v>
          </cell>
          <cell r="E12" t="str">
            <v>신명고</v>
          </cell>
          <cell r="F12" t="str">
            <v>5,341</v>
          </cell>
        </row>
        <row r="13">
          <cell r="C13" t="str">
            <v>민다원</v>
          </cell>
          <cell r="E13" t="str">
            <v>충북체육고</v>
          </cell>
          <cell r="F13" t="str">
            <v>3,907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0.5</v>
          </cell>
        </row>
        <row r="11">
          <cell r="C11" t="str">
            <v>전하영</v>
          </cell>
          <cell r="E11" t="str">
            <v>가평고</v>
          </cell>
          <cell r="F11" t="str">
            <v>12.02</v>
          </cell>
        </row>
        <row r="12">
          <cell r="C12" t="str">
            <v>신가영</v>
          </cell>
          <cell r="E12" t="str">
            <v>경북체육고</v>
          </cell>
          <cell r="F12" t="str">
            <v>12.08</v>
          </cell>
        </row>
        <row r="13">
          <cell r="C13" t="str">
            <v>최윤경</v>
          </cell>
          <cell r="E13" t="str">
            <v>덕계고</v>
          </cell>
          <cell r="F13" t="str">
            <v>12.17</v>
          </cell>
        </row>
        <row r="14">
          <cell r="C14" t="str">
            <v>신현진</v>
          </cell>
          <cell r="E14" t="str">
            <v>인일여자고</v>
          </cell>
          <cell r="F14" t="str">
            <v>12.36</v>
          </cell>
        </row>
        <row r="15">
          <cell r="C15" t="str">
            <v>이유진</v>
          </cell>
          <cell r="E15" t="str">
            <v>서울체육고</v>
          </cell>
          <cell r="F15" t="str">
            <v>12.39</v>
          </cell>
        </row>
        <row r="16">
          <cell r="C16" t="str">
            <v>김희윤</v>
          </cell>
          <cell r="E16" t="str">
            <v>인일여자고</v>
          </cell>
          <cell r="F16" t="str">
            <v>12.55</v>
          </cell>
        </row>
        <row r="17">
          <cell r="C17" t="str">
            <v>이은총</v>
          </cell>
          <cell r="E17" t="str">
            <v>경기체육고</v>
          </cell>
          <cell r="F17" t="str">
            <v>12.81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0.5</v>
          </cell>
        </row>
        <row r="11">
          <cell r="C11" t="str">
            <v>전하영</v>
          </cell>
          <cell r="E11" t="str">
            <v>가평고</v>
          </cell>
          <cell r="F11" t="str">
            <v>24.73</v>
          </cell>
        </row>
        <row r="12">
          <cell r="C12" t="str">
            <v>이채현</v>
          </cell>
          <cell r="E12" t="str">
            <v>경기체육고</v>
          </cell>
          <cell r="F12" t="str">
            <v>24.90</v>
          </cell>
        </row>
        <row r="13">
          <cell r="C13" t="str">
            <v>신현진</v>
          </cell>
          <cell r="E13" t="str">
            <v>인일여자고</v>
          </cell>
          <cell r="F13" t="str">
            <v>24.92</v>
          </cell>
        </row>
        <row r="14">
          <cell r="C14" t="str">
            <v>전서영</v>
          </cell>
          <cell r="E14" t="str">
            <v>경명여자고</v>
          </cell>
          <cell r="F14" t="str">
            <v>25.65</v>
          </cell>
        </row>
        <row r="15">
          <cell r="C15" t="str">
            <v>이유진</v>
          </cell>
          <cell r="E15" t="str">
            <v>서울체육고</v>
          </cell>
          <cell r="F15" t="str">
            <v>25.97</v>
          </cell>
        </row>
        <row r="16">
          <cell r="C16" t="str">
            <v>김예림</v>
          </cell>
          <cell r="E16" t="str">
            <v>덕계고</v>
          </cell>
          <cell r="F16" t="str">
            <v>25.99</v>
          </cell>
        </row>
        <row r="17">
          <cell r="C17" t="str">
            <v>김예영</v>
          </cell>
          <cell r="E17" t="str">
            <v>남한고</v>
          </cell>
          <cell r="F17" t="str">
            <v>26.76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이채진</v>
          </cell>
          <cell r="E11" t="str">
            <v>경명여자고</v>
          </cell>
          <cell r="F11" t="str">
            <v>58.42</v>
          </cell>
        </row>
        <row r="12">
          <cell r="C12" t="str">
            <v>이희수</v>
          </cell>
          <cell r="E12" t="str">
            <v>용인고</v>
          </cell>
          <cell r="F12" t="str">
            <v>59.15</v>
          </cell>
        </row>
        <row r="13">
          <cell r="C13" t="str">
            <v>임하늘</v>
          </cell>
          <cell r="E13" t="str">
            <v>덕계고</v>
          </cell>
          <cell r="F13" t="str">
            <v>59.17</v>
          </cell>
        </row>
        <row r="14">
          <cell r="C14" t="str">
            <v>윤주희</v>
          </cell>
          <cell r="E14" t="str">
            <v>문산수억고</v>
          </cell>
          <cell r="F14" t="str">
            <v>59.27</v>
          </cell>
        </row>
        <row r="15">
          <cell r="C15" t="str">
            <v>박우림</v>
          </cell>
          <cell r="E15" t="str">
            <v>속초여자고</v>
          </cell>
          <cell r="F15" t="str">
            <v>1:00.05</v>
          </cell>
        </row>
        <row r="16">
          <cell r="C16" t="str">
            <v>이주현</v>
          </cell>
          <cell r="E16" t="str">
            <v>소래고</v>
          </cell>
          <cell r="F16" t="str">
            <v>1:01.70</v>
          </cell>
        </row>
        <row r="17">
          <cell r="C17" t="str">
            <v>오서윤</v>
          </cell>
          <cell r="E17" t="str">
            <v>덕계고</v>
          </cell>
          <cell r="F17" t="str">
            <v>1:01.97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박서연</v>
          </cell>
          <cell r="E11" t="str">
            <v>경기체육고</v>
          </cell>
          <cell r="F11" t="str">
            <v>2:20.58</v>
          </cell>
        </row>
        <row r="12">
          <cell r="C12" t="str">
            <v>양경정</v>
          </cell>
          <cell r="E12" t="str">
            <v>전곡고</v>
          </cell>
          <cell r="F12" t="str">
            <v>2:23.91</v>
          </cell>
        </row>
        <row r="13">
          <cell r="C13" t="str">
            <v>금서영</v>
          </cell>
          <cell r="E13" t="str">
            <v>대구체육고</v>
          </cell>
          <cell r="F13" t="str">
            <v>2:26.08</v>
          </cell>
        </row>
        <row r="14">
          <cell r="C14" t="str">
            <v>이희수</v>
          </cell>
          <cell r="E14" t="str">
            <v>용인고</v>
          </cell>
          <cell r="F14" t="str">
            <v>2:27.11</v>
          </cell>
        </row>
        <row r="15">
          <cell r="C15" t="str">
            <v>정윤서</v>
          </cell>
          <cell r="E15" t="str">
            <v>울산스포츠과학고</v>
          </cell>
          <cell r="F15" t="str">
            <v>2:27.47</v>
          </cell>
        </row>
        <row r="16">
          <cell r="C16" t="str">
            <v>김다은</v>
          </cell>
          <cell r="E16" t="str">
            <v>전남체육고</v>
          </cell>
          <cell r="F16" t="str">
            <v>2:36.23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김다연</v>
          </cell>
          <cell r="E11" t="str">
            <v>서울체육고</v>
          </cell>
          <cell r="F11" t="str">
            <v>4:41.33</v>
          </cell>
        </row>
        <row r="12">
          <cell r="C12" t="str">
            <v>박서연</v>
          </cell>
          <cell r="E12" t="str">
            <v>경기체육고</v>
          </cell>
          <cell r="F12" t="str">
            <v>4:48.41</v>
          </cell>
        </row>
        <row r="13">
          <cell r="C13" t="str">
            <v>양경정</v>
          </cell>
          <cell r="E13" t="str">
            <v>전곡고</v>
          </cell>
          <cell r="F13" t="str">
            <v>4:50.66</v>
          </cell>
        </row>
        <row r="14">
          <cell r="C14" t="str">
            <v>이채린</v>
          </cell>
          <cell r="E14" t="str">
            <v>서울신정고</v>
          </cell>
          <cell r="F14" t="str">
            <v>4:56.37</v>
          </cell>
        </row>
        <row r="15">
          <cell r="C15" t="str">
            <v>서은영</v>
          </cell>
          <cell r="E15" t="str">
            <v>전남체육고</v>
          </cell>
          <cell r="F15" t="str">
            <v>5:06.62</v>
          </cell>
        </row>
        <row r="16">
          <cell r="C16" t="str">
            <v>정윤서</v>
          </cell>
          <cell r="E16" t="str">
            <v>울산스포츠과학고</v>
          </cell>
          <cell r="F16" t="str">
            <v>5:08.12</v>
          </cell>
        </row>
        <row r="17">
          <cell r="C17" t="str">
            <v>이예은</v>
          </cell>
          <cell r="E17" t="str">
            <v>서울신정고</v>
          </cell>
          <cell r="F17" t="str">
            <v>5:16.73</v>
          </cell>
        </row>
        <row r="18">
          <cell r="C18" t="str">
            <v>전은재</v>
          </cell>
          <cell r="E18" t="str">
            <v>영광공업고</v>
          </cell>
          <cell r="F18" t="str">
            <v>5:17.27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서은영</v>
          </cell>
          <cell r="E11" t="str">
            <v>전남체육고</v>
          </cell>
          <cell r="F11" t="str">
            <v>19:16.25</v>
          </cell>
        </row>
        <row r="12">
          <cell r="C12" t="str">
            <v>박다해</v>
          </cell>
          <cell r="E12" t="str">
            <v>구로고</v>
          </cell>
          <cell r="F12" t="str">
            <v>19:32.75</v>
          </cell>
        </row>
        <row r="13">
          <cell r="C13" t="str">
            <v>전은재</v>
          </cell>
          <cell r="E13" t="str">
            <v>영광공업고</v>
          </cell>
          <cell r="F13" t="str">
            <v>20:09.99</v>
          </cell>
        </row>
        <row r="14">
          <cell r="C14" t="str">
            <v>황혜빈</v>
          </cell>
          <cell r="E14" t="str">
            <v>속초여자고</v>
          </cell>
          <cell r="F14" t="str">
            <v>22:57.36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장준혁</v>
          </cell>
          <cell r="E11" t="str">
            <v>다산중</v>
          </cell>
          <cell r="F11" t="str">
            <v>4:13.17</v>
          </cell>
        </row>
        <row r="12">
          <cell r="C12" t="str">
            <v>강동훈</v>
          </cell>
          <cell r="E12" t="str">
            <v>반곡중</v>
          </cell>
          <cell r="F12" t="str">
            <v>4:15.70</v>
          </cell>
        </row>
        <row r="13">
          <cell r="C13" t="str">
            <v>이영범</v>
          </cell>
          <cell r="E13" t="str">
            <v>성보중</v>
          </cell>
          <cell r="F13" t="str">
            <v>4:19.16</v>
          </cell>
        </row>
        <row r="14">
          <cell r="C14" t="str">
            <v>이제선</v>
          </cell>
          <cell r="E14" t="str">
            <v>양양중</v>
          </cell>
          <cell r="F14" t="str">
            <v>4:23.51</v>
          </cell>
        </row>
        <row r="15">
          <cell r="C15" t="str">
            <v>정서진</v>
          </cell>
          <cell r="E15" t="str">
            <v>양정중</v>
          </cell>
          <cell r="F15" t="str">
            <v>4:24.78</v>
          </cell>
        </row>
        <row r="16">
          <cell r="C16" t="str">
            <v>유형원</v>
          </cell>
          <cell r="E16" t="str">
            <v>배문중</v>
          </cell>
          <cell r="F16" t="str">
            <v>4:25.64</v>
          </cell>
        </row>
        <row r="17">
          <cell r="C17" t="str">
            <v>김민성</v>
          </cell>
          <cell r="E17" t="str">
            <v>광주체육중</v>
          </cell>
          <cell r="F17" t="str">
            <v>4:26.58</v>
          </cell>
        </row>
        <row r="18">
          <cell r="C18" t="str">
            <v>오종철</v>
          </cell>
          <cell r="E18" t="str">
            <v>밀양중</v>
          </cell>
          <cell r="F18" t="str">
            <v>4:26.73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0.4</v>
          </cell>
        </row>
        <row r="11">
          <cell r="C11" t="str">
            <v>변수미</v>
          </cell>
          <cell r="E11" t="str">
            <v>경기체육고</v>
          </cell>
          <cell r="F11" t="str">
            <v>15.13</v>
          </cell>
        </row>
        <row r="12">
          <cell r="C12" t="str">
            <v>전지혜</v>
          </cell>
          <cell r="E12" t="str">
            <v>신명고</v>
          </cell>
          <cell r="F12" t="str">
            <v>16.76</v>
          </cell>
        </row>
        <row r="13">
          <cell r="C13" t="str">
            <v>김희윤</v>
          </cell>
          <cell r="E13" t="str">
            <v>인일여자고</v>
          </cell>
          <cell r="F13" t="str">
            <v>18.96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임하늘</v>
          </cell>
          <cell r="E11" t="str">
            <v>덕계고</v>
          </cell>
          <cell r="F11" t="str">
            <v>1:04.69</v>
          </cell>
        </row>
        <row r="12">
          <cell r="C12" t="str">
            <v>이주현</v>
          </cell>
          <cell r="E12" t="str">
            <v>소래고</v>
          </cell>
          <cell r="F12" t="str">
            <v>1:06.81</v>
          </cell>
        </row>
        <row r="13">
          <cell r="C13" t="str">
            <v>오서윤</v>
          </cell>
          <cell r="E13" t="str">
            <v>덕계고</v>
          </cell>
          <cell r="F13" t="str">
            <v>1:09.01</v>
          </cell>
        </row>
        <row r="14">
          <cell r="C14" t="str">
            <v>박서현</v>
          </cell>
          <cell r="E14" t="str">
            <v>소래고</v>
          </cell>
          <cell r="F14" t="str">
            <v>1:10.55</v>
          </cell>
        </row>
        <row r="15">
          <cell r="C15" t="str">
            <v>황채원</v>
          </cell>
          <cell r="E15" t="str">
            <v>경명여자고</v>
          </cell>
          <cell r="F15" t="str">
            <v>1:13.48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김다연</v>
          </cell>
          <cell r="E11" t="str">
            <v>서울체육고</v>
          </cell>
          <cell r="F11" t="str">
            <v>11:38.04</v>
          </cell>
        </row>
        <row r="12">
          <cell r="C12" t="str">
            <v>이채린</v>
          </cell>
          <cell r="E12" t="str">
            <v>서울신정고</v>
          </cell>
          <cell r="F12" t="str">
            <v>11:46.35</v>
          </cell>
        </row>
        <row r="13">
          <cell r="C13" t="str">
            <v>김유림</v>
          </cell>
          <cell r="E13" t="str">
            <v>속초여자고</v>
          </cell>
          <cell r="F13" t="str">
            <v>13:16.10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임예린</v>
          </cell>
          <cell r="E11" t="str">
            <v>충남체육고</v>
          </cell>
          <cell r="F11" t="str">
            <v>26:22.79</v>
          </cell>
        </row>
        <row r="12">
          <cell r="C12" t="str">
            <v>박진희</v>
          </cell>
          <cell r="E12" t="str">
            <v>충남체육고</v>
          </cell>
          <cell r="F12" t="str">
            <v>26:33.05</v>
          </cell>
        </row>
        <row r="13">
          <cell r="C13" t="str">
            <v>김아영</v>
          </cell>
          <cell r="E13" t="str">
            <v>속초여자고</v>
          </cell>
          <cell r="F13" t="str">
            <v>36:19.49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임하늘 김예림 한서진 최윤경</v>
          </cell>
          <cell r="E11" t="str">
            <v>덕계고</v>
          </cell>
          <cell r="F11" t="str">
            <v>49.09</v>
          </cell>
        </row>
        <row r="12">
          <cell r="C12" t="str">
            <v>한성은 한성혜 임수경 이유진</v>
          </cell>
          <cell r="E12" t="str">
            <v>서울체육고</v>
          </cell>
          <cell r="F12" t="str">
            <v>49.71</v>
          </cell>
        </row>
        <row r="13">
          <cell r="C13" t="str">
            <v>최시연 김희윤 김영미 김수연</v>
          </cell>
          <cell r="E13" t="str">
            <v>인일여자고</v>
          </cell>
          <cell r="F13" t="str">
            <v>50.31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임수경 한성혜 한성은 이유진</v>
          </cell>
          <cell r="E11" t="str">
            <v>서울체육고</v>
          </cell>
          <cell r="F11" t="str">
            <v>4:15.45</v>
          </cell>
        </row>
        <row r="12">
          <cell r="C12" t="str">
            <v>최시연 김영미 김희윤 신현진</v>
          </cell>
          <cell r="E12" t="str">
            <v>인일여자고</v>
          </cell>
          <cell r="F12" t="str">
            <v>4:22.37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7종경기"/>
    </sheetNames>
    <sheetDataSet>
      <sheetData sheetId="0">
        <row r="11">
          <cell r="C11" t="str">
            <v>조하늘</v>
          </cell>
          <cell r="E11" t="str">
            <v>경기체육고</v>
          </cell>
          <cell r="F11" t="str">
            <v>1.45기록경기</v>
          </cell>
        </row>
        <row r="12">
          <cell r="C12" t="str">
            <v>김한별</v>
          </cell>
          <cell r="E12" t="str">
            <v>인천체육고</v>
          </cell>
          <cell r="F12" t="str">
            <v>1.35기록경기</v>
          </cell>
        </row>
      </sheetData>
      <sheetData sheetId="1">
        <row r="11">
          <cell r="C11" t="str">
            <v>고민지</v>
          </cell>
          <cell r="E11" t="str">
            <v>경기체육고</v>
          </cell>
          <cell r="F11" t="str">
            <v>3.40</v>
          </cell>
        </row>
        <row r="12">
          <cell r="C12" t="str">
            <v>이지민</v>
          </cell>
          <cell r="E12" t="str">
            <v>울산스포츠과학고</v>
          </cell>
          <cell r="F12" t="str">
            <v>3.00</v>
          </cell>
        </row>
        <row r="13">
          <cell r="C13" t="str">
            <v>김유빈</v>
          </cell>
          <cell r="E13" t="str">
            <v>대전신일여자고</v>
          </cell>
          <cell r="F13" t="str">
            <v>2.90</v>
          </cell>
        </row>
        <row r="14">
          <cell r="C14" t="str">
            <v>이슬기</v>
          </cell>
          <cell r="E14" t="str">
            <v>신명고</v>
          </cell>
          <cell r="F14" t="str">
            <v>2.20</v>
          </cell>
        </row>
      </sheetData>
      <sheetData sheetId="2">
        <row r="11">
          <cell r="C11" t="str">
            <v>임채영</v>
          </cell>
          <cell r="E11" t="str">
            <v>전북체육고</v>
          </cell>
          <cell r="F11" t="str">
            <v>5.64</v>
          </cell>
          <cell r="G11" t="str">
            <v>1.3</v>
          </cell>
        </row>
        <row r="12">
          <cell r="C12" t="str">
            <v>김수연</v>
          </cell>
          <cell r="E12" t="str">
            <v>인일여자고</v>
          </cell>
          <cell r="F12" t="str">
            <v>5.49</v>
          </cell>
          <cell r="G12" t="str">
            <v>2.9</v>
          </cell>
        </row>
        <row r="13">
          <cell r="C13" t="str">
            <v>박강빈</v>
          </cell>
          <cell r="E13" t="str">
            <v>광주체육고</v>
          </cell>
          <cell r="F13" t="str">
            <v>5.47</v>
          </cell>
          <cell r="G13" t="str">
            <v>0.8</v>
          </cell>
        </row>
        <row r="14">
          <cell r="C14" t="str">
            <v>김한별</v>
          </cell>
          <cell r="E14" t="str">
            <v>인천체육고</v>
          </cell>
          <cell r="F14" t="str">
            <v>5.36</v>
          </cell>
          <cell r="G14" t="str">
            <v>2.8</v>
          </cell>
        </row>
        <row r="15">
          <cell r="C15" t="str">
            <v>허정인</v>
          </cell>
          <cell r="E15" t="str">
            <v>광주체육고</v>
          </cell>
          <cell r="F15" t="str">
            <v>5.34</v>
          </cell>
          <cell r="G15" t="str">
            <v>1.5</v>
          </cell>
        </row>
        <row r="16">
          <cell r="C16" t="str">
            <v>김민지</v>
          </cell>
          <cell r="E16" t="str">
            <v>소래고</v>
          </cell>
          <cell r="F16" t="str">
            <v>5.23</v>
          </cell>
          <cell r="G16" t="str">
            <v>1.1</v>
          </cell>
        </row>
        <row r="17">
          <cell r="C17" t="str">
            <v>김소연</v>
          </cell>
          <cell r="E17" t="str">
            <v>경남체육고</v>
          </cell>
          <cell r="F17" t="str">
            <v>5.10</v>
          </cell>
          <cell r="G17" t="str">
            <v>-0.1</v>
          </cell>
        </row>
        <row r="18">
          <cell r="C18" t="str">
            <v>진효우</v>
          </cell>
          <cell r="E18" t="str">
            <v>원곡고</v>
          </cell>
          <cell r="F18" t="str">
            <v>5.02</v>
          </cell>
          <cell r="G18">
            <v>4.4000000000000004</v>
          </cell>
        </row>
      </sheetData>
      <sheetData sheetId="3">
        <row r="11">
          <cell r="C11" t="str">
            <v>임채영</v>
          </cell>
          <cell r="E11" t="str">
            <v>전북체육고</v>
          </cell>
          <cell r="F11" t="str">
            <v>12.07</v>
          </cell>
          <cell r="G11" t="str">
            <v>0.8</v>
          </cell>
        </row>
        <row r="12">
          <cell r="C12" t="str">
            <v>김민지</v>
          </cell>
          <cell r="E12" t="str">
            <v>소래고</v>
          </cell>
          <cell r="F12" t="str">
            <v>11.74</v>
          </cell>
          <cell r="G12" t="str">
            <v>-0.3</v>
          </cell>
        </row>
        <row r="13">
          <cell r="C13" t="str">
            <v>박강빈</v>
          </cell>
          <cell r="E13" t="str">
            <v>광주체육고</v>
          </cell>
          <cell r="F13" t="str">
            <v>11.34</v>
          </cell>
          <cell r="G13" t="str">
            <v>-0.4</v>
          </cell>
        </row>
        <row r="14">
          <cell r="C14" t="str">
            <v>남재은</v>
          </cell>
          <cell r="E14" t="str">
            <v>충현고</v>
          </cell>
          <cell r="F14" t="str">
            <v>11.18</v>
          </cell>
          <cell r="G14" t="str">
            <v>0.3</v>
          </cell>
        </row>
        <row r="15">
          <cell r="C15" t="str">
            <v>진효우</v>
          </cell>
          <cell r="E15" t="str">
            <v>원곡고</v>
          </cell>
          <cell r="F15" t="str">
            <v>10.86</v>
          </cell>
          <cell r="G15" t="str">
            <v>2.0</v>
          </cell>
        </row>
        <row r="16">
          <cell r="C16" t="str">
            <v>김소연</v>
          </cell>
          <cell r="E16" t="str">
            <v>경남체육고</v>
          </cell>
          <cell r="F16" t="str">
            <v>10.81</v>
          </cell>
          <cell r="G16" t="str">
            <v>-0.3</v>
          </cell>
        </row>
      </sheetData>
      <sheetData sheetId="4">
        <row r="11">
          <cell r="C11" t="str">
            <v>박소진</v>
          </cell>
          <cell r="E11" t="str">
            <v>금오고</v>
          </cell>
          <cell r="F11" t="str">
            <v>14.36</v>
          </cell>
        </row>
        <row r="12">
          <cell r="C12" t="str">
            <v>오지연</v>
          </cell>
          <cell r="E12" t="str">
            <v>경기체육고</v>
          </cell>
          <cell r="F12" t="str">
            <v>13.20</v>
          </cell>
        </row>
        <row r="13">
          <cell r="C13" t="str">
            <v>이현나</v>
          </cell>
          <cell r="E13" t="str">
            <v>강원체육고</v>
          </cell>
          <cell r="F13" t="str">
            <v>13.04</v>
          </cell>
        </row>
      </sheetData>
      <sheetData sheetId="5">
        <row r="11">
          <cell r="C11" t="str">
            <v>용수진</v>
          </cell>
          <cell r="E11" t="str">
            <v>경기체육고</v>
          </cell>
          <cell r="F11" t="str">
            <v>41.98</v>
          </cell>
        </row>
        <row r="12">
          <cell r="C12" t="str">
            <v>조수민</v>
          </cell>
          <cell r="E12" t="str">
            <v>경북체육고</v>
          </cell>
          <cell r="F12" t="str">
            <v>40.30</v>
          </cell>
        </row>
        <row r="13">
          <cell r="C13" t="str">
            <v>박서현</v>
          </cell>
          <cell r="E13" t="str">
            <v>경남체육고</v>
          </cell>
          <cell r="F13" t="str">
            <v>39.87</v>
          </cell>
        </row>
        <row r="14">
          <cell r="C14" t="str">
            <v>서혜빈</v>
          </cell>
          <cell r="E14" t="str">
            <v>대구체육고</v>
          </cell>
          <cell r="F14" t="str">
            <v>29.35</v>
          </cell>
        </row>
      </sheetData>
      <sheetData sheetId="6">
        <row r="11">
          <cell r="C11" t="str">
            <v>신다운</v>
          </cell>
          <cell r="E11" t="str">
            <v>강원체육고</v>
          </cell>
          <cell r="F11" t="str">
            <v>41.44</v>
          </cell>
        </row>
        <row r="12">
          <cell r="C12" t="str">
            <v>곽시현</v>
          </cell>
          <cell r="E12" t="str">
            <v>경기체육고</v>
          </cell>
          <cell r="F12" t="str">
            <v>39.13</v>
          </cell>
        </row>
        <row r="13">
          <cell r="C13" t="str">
            <v>김민서</v>
          </cell>
          <cell r="E13" t="str">
            <v>경기체육고</v>
          </cell>
          <cell r="F13" t="str">
            <v>18.72</v>
          </cell>
        </row>
      </sheetData>
      <sheetData sheetId="7">
        <row r="11">
          <cell r="C11" t="str">
            <v>장예영</v>
          </cell>
          <cell r="E11" t="str">
            <v>충북체육고</v>
          </cell>
          <cell r="F11" t="str">
            <v>46.04</v>
          </cell>
        </row>
        <row r="12">
          <cell r="C12" t="str">
            <v>최유빈</v>
          </cell>
          <cell r="E12" t="str">
            <v>인천체육고</v>
          </cell>
          <cell r="F12" t="str">
            <v>43.33</v>
          </cell>
        </row>
        <row r="13">
          <cell r="C13" t="str">
            <v>김민선</v>
          </cell>
          <cell r="E13" t="str">
            <v>강원체육고</v>
          </cell>
          <cell r="F13" t="str">
            <v>42.70</v>
          </cell>
        </row>
        <row r="14">
          <cell r="C14" t="str">
            <v>송나래</v>
          </cell>
          <cell r="E14" t="str">
            <v>강원체육고</v>
          </cell>
          <cell r="F14" t="str">
            <v>38.94</v>
          </cell>
        </row>
        <row r="15">
          <cell r="C15" t="str">
            <v>김민서</v>
          </cell>
          <cell r="E15" t="str">
            <v>경기체육고</v>
          </cell>
          <cell r="F15" t="str">
            <v>38.39</v>
          </cell>
        </row>
        <row r="16">
          <cell r="C16" t="str">
            <v>김하은</v>
          </cell>
          <cell r="E16" t="str">
            <v>경기체육고</v>
          </cell>
          <cell r="F16" t="str">
            <v>36.91</v>
          </cell>
        </row>
        <row r="17">
          <cell r="C17" t="str">
            <v>김자연</v>
          </cell>
          <cell r="E17" t="str">
            <v>강원체육고</v>
          </cell>
          <cell r="F17" t="str">
            <v>28.91</v>
          </cell>
        </row>
        <row r="18">
          <cell r="C18" t="str">
            <v>김보민</v>
          </cell>
          <cell r="E18" t="str">
            <v>경북체육고</v>
          </cell>
          <cell r="F18" t="str">
            <v>27.16</v>
          </cell>
        </row>
      </sheetData>
      <sheetData sheetId="8">
        <row r="11">
          <cell r="C11" t="str">
            <v>변수미</v>
          </cell>
          <cell r="E11" t="str">
            <v>경기체육고</v>
          </cell>
          <cell r="F11" t="str">
            <v>3,906</v>
          </cell>
        </row>
        <row r="12">
          <cell r="C12" t="str">
            <v>이지현</v>
          </cell>
          <cell r="E12" t="str">
            <v>대구체육고</v>
          </cell>
          <cell r="F12" t="str">
            <v>3,881</v>
          </cell>
        </row>
        <row r="13">
          <cell r="C13" t="str">
            <v>김지원</v>
          </cell>
          <cell r="E13" t="str">
            <v>신명고</v>
          </cell>
          <cell r="F13" t="str">
            <v>3,303</v>
          </cell>
        </row>
        <row r="14">
          <cell r="C14" t="str">
            <v>최지우</v>
          </cell>
          <cell r="E14" t="str">
            <v>충남체육고</v>
          </cell>
          <cell r="F14" t="str">
            <v>3,175</v>
          </cell>
        </row>
        <row r="15">
          <cell r="C15" t="str">
            <v>추효린</v>
          </cell>
          <cell r="E15" t="str">
            <v>경기체육고</v>
          </cell>
          <cell r="F15" t="str">
            <v>3,165</v>
          </cell>
        </row>
        <row r="16">
          <cell r="C16" t="str">
            <v>김영미</v>
          </cell>
          <cell r="E16" t="str">
            <v>인일여자고</v>
          </cell>
          <cell r="F16" t="str">
            <v>1,593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-1.2</v>
          </cell>
        </row>
        <row r="11">
          <cell r="C11" t="str">
            <v>나현주</v>
          </cell>
          <cell r="E11" t="str">
            <v>광주체육고</v>
          </cell>
          <cell r="F11" t="str">
            <v>11.12</v>
          </cell>
        </row>
        <row r="12">
          <cell r="C12" t="str">
            <v>손호영</v>
          </cell>
          <cell r="E12" t="str">
            <v>경기체육고</v>
          </cell>
          <cell r="F12" t="str">
            <v>11.46</v>
          </cell>
        </row>
        <row r="13">
          <cell r="C13" t="str">
            <v>유환희</v>
          </cell>
          <cell r="E13" t="str">
            <v>강원체육고</v>
          </cell>
          <cell r="F13" t="str">
            <v>11.49</v>
          </cell>
        </row>
        <row r="14">
          <cell r="C14" t="str">
            <v>차민오</v>
          </cell>
          <cell r="E14" t="str">
            <v>경기체육고</v>
          </cell>
          <cell r="F14" t="str">
            <v>11.51</v>
          </cell>
        </row>
        <row r="15">
          <cell r="C15" t="str">
            <v>안영재</v>
          </cell>
          <cell r="E15" t="str">
            <v>원곡고</v>
          </cell>
          <cell r="F15" t="str">
            <v>11.71</v>
          </cell>
        </row>
        <row r="16">
          <cell r="C16" t="str">
            <v>양태권</v>
          </cell>
          <cell r="E16" t="str">
            <v>강원체육고</v>
          </cell>
          <cell r="F16" t="str">
            <v>11.98</v>
          </cell>
        </row>
        <row r="17">
          <cell r="C17" t="str">
            <v>김희서</v>
          </cell>
          <cell r="E17" t="str">
            <v>광주체육고</v>
          </cell>
          <cell r="F17" t="str">
            <v>12.09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유지웅</v>
          </cell>
          <cell r="E11" t="str">
            <v>전남체육고</v>
          </cell>
          <cell r="F11" t="str">
            <v>50.37</v>
          </cell>
        </row>
        <row r="12">
          <cell r="C12" t="str">
            <v>김기현</v>
          </cell>
          <cell r="E12" t="str">
            <v>전남체육고</v>
          </cell>
          <cell r="F12" t="str">
            <v>50.48</v>
          </cell>
        </row>
        <row r="13">
          <cell r="C13" t="str">
            <v>김민혁</v>
          </cell>
          <cell r="E13" t="str">
            <v>용인고</v>
          </cell>
          <cell r="F13" t="str">
            <v>50.83</v>
          </cell>
        </row>
        <row r="14">
          <cell r="C14" t="str">
            <v>고경태</v>
          </cell>
          <cell r="E14" t="str">
            <v>유신고</v>
          </cell>
          <cell r="F14" t="str">
            <v>51.12</v>
          </cell>
        </row>
        <row r="15">
          <cell r="C15" t="str">
            <v>이준상</v>
          </cell>
          <cell r="E15" t="str">
            <v>덕계고</v>
          </cell>
          <cell r="F15" t="str">
            <v>51.85</v>
          </cell>
        </row>
        <row r="16">
          <cell r="C16" t="str">
            <v>한정민</v>
          </cell>
          <cell r="E16" t="str">
            <v>가평고</v>
          </cell>
          <cell r="F16" t="str">
            <v>52.59</v>
          </cell>
        </row>
        <row r="17">
          <cell r="C17" t="str">
            <v>배강호</v>
          </cell>
          <cell r="E17" t="str">
            <v>유신고</v>
          </cell>
          <cell r="F17" t="str">
            <v>53.51</v>
          </cell>
        </row>
        <row r="18">
          <cell r="C18" t="str">
            <v>김진호</v>
          </cell>
          <cell r="E18" t="str">
            <v>충북체육고</v>
          </cell>
          <cell r="F18" t="str">
            <v>56.04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오준서</v>
          </cell>
          <cell r="E11" t="str">
            <v>양정고</v>
          </cell>
          <cell r="F11" t="str">
            <v>4:30.16</v>
          </cell>
        </row>
        <row r="12">
          <cell r="C12" t="str">
            <v>이현준</v>
          </cell>
          <cell r="E12" t="str">
            <v>강릉명륜고</v>
          </cell>
          <cell r="F12" t="str">
            <v>4:30.84</v>
          </cell>
        </row>
        <row r="13">
          <cell r="C13" t="str">
            <v>조연우</v>
          </cell>
          <cell r="E13" t="str">
            <v>충북체육고</v>
          </cell>
          <cell r="F13" t="str">
            <v>4:31.04</v>
          </cell>
        </row>
        <row r="14">
          <cell r="C14" t="str">
            <v>이상욱</v>
          </cell>
          <cell r="E14" t="str">
            <v>심원고</v>
          </cell>
          <cell r="F14" t="str">
            <v>4:31.08</v>
          </cell>
        </row>
        <row r="15">
          <cell r="C15" t="str">
            <v>공기훈</v>
          </cell>
          <cell r="E15" t="str">
            <v>충남체육고</v>
          </cell>
          <cell r="F15" t="str">
            <v>4:32.72</v>
          </cell>
        </row>
        <row r="16">
          <cell r="C16" t="str">
            <v>강윤구</v>
          </cell>
          <cell r="E16" t="str">
            <v>과천중앙고</v>
          </cell>
          <cell r="F16" t="str">
            <v>4:39.97</v>
          </cell>
        </row>
        <row r="17">
          <cell r="C17" t="str">
            <v>김한</v>
          </cell>
          <cell r="E17" t="str">
            <v>인천체육고</v>
          </cell>
          <cell r="F17" t="str">
            <v>4:53.02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유형원</v>
          </cell>
          <cell r="E11" t="str">
            <v>배문중</v>
          </cell>
          <cell r="F11" t="str">
            <v>9:26.45</v>
          </cell>
        </row>
        <row r="12">
          <cell r="C12" t="str">
            <v>정서진</v>
          </cell>
          <cell r="E12" t="str">
            <v>양정중</v>
          </cell>
          <cell r="F12" t="str">
            <v>9:32.16</v>
          </cell>
        </row>
        <row r="13">
          <cell r="C13" t="str">
            <v>심주완</v>
          </cell>
          <cell r="E13" t="str">
            <v>배문중</v>
          </cell>
          <cell r="F13" t="str">
            <v>9:36.11</v>
          </cell>
        </row>
        <row r="14">
          <cell r="C14" t="str">
            <v>정찬솔</v>
          </cell>
          <cell r="E14" t="str">
            <v>대구체육중</v>
          </cell>
          <cell r="F14" t="str">
            <v>9:38.92</v>
          </cell>
        </row>
        <row r="15">
          <cell r="C15" t="str">
            <v>강동훈</v>
          </cell>
          <cell r="E15" t="str">
            <v>반곡중</v>
          </cell>
          <cell r="F15" t="str">
            <v>9:42.65</v>
          </cell>
        </row>
        <row r="16">
          <cell r="C16" t="str">
            <v>이영범</v>
          </cell>
          <cell r="E16" t="str">
            <v>성보중</v>
          </cell>
          <cell r="F16" t="str">
            <v>9:44.74</v>
          </cell>
        </row>
        <row r="17">
          <cell r="C17" t="str">
            <v>이제선</v>
          </cell>
          <cell r="E17" t="str">
            <v>양양중</v>
          </cell>
          <cell r="F17" t="str">
            <v>9:46.43</v>
          </cell>
        </row>
        <row r="18">
          <cell r="C18" t="str">
            <v>배경배</v>
          </cell>
          <cell r="E18" t="str">
            <v>석정중</v>
          </cell>
          <cell r="F18" t="str">
            <v>9:50.84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박주용</v>
          </cell>
          <cell r="E11" t="str">
            <v>강원체육고</v>
          </cell>
          <cell r="F11" t="str">
            <v>15:59.67</v>
          </cell>
        </row>
        <row r="12">
          <cell r="C12" t="str">
            <v>김영규</v>
          </cell>
          <cell r="E12" t="str">
            <v>충남체육고</v>
          </cell>
          <cell r="F12" t="str">
            <v>16:11.41</v>
          </cell>
        </row>
        <row r="13">
          <cell r="C13" t="str">
            <v>박우진</v>
          </cell>
          <cell r="E13" t="str">
            <v>양정고</v>
          </cell>
          <cell r="F13" t="str">
            <v>16:24.55</v>
          </cell>
        </row>
        <row r="14">
          <cell r="C14" t="str">
            <v>안진서</v>
          </cell>
          <cell r="E14" t="str">
            <v>배문고</v>
          </cell>
          <cell r="F14" t="str">
            <v>16:31.97</v>
          </cell>
        </row>
        <row r="15">
          <cell r="C15" t="str">
            <v>김현우</v>
          </cell>
          <cell r="E15" t="str">
            <v>전남체육고</v>
          </cell>
          <cell r="F15" t="str">
            <v>16:38.76</v>
          </cell>
        </row>
        <row r="16">
          <cell r="C16" t="str">
            <v>김광은</v>
          </cell>
          <cell r="E16" t="str">
            <v>강릉명륜고</v>
          </cell>
          <cell r="F16" t="str">
            <v>16:54.59</v>
          </cell>
        </row>
        <row r="17">
          <cell r="C17" t="str">
            <v>최선우</v>
          </cell>
          <cell r="E17" t="str">
            <v>인천체육고</v>
          </cell>
          <cell r="F17" t="str">
            <v>17:32.91</v>
          </cell>
        </row>
        <row r="18">
          <cell r="C18" t="str">
            <v>이세학</v>
          </cell>
          <cell r="E18" t="str">
            <v>충남체육고</v>
          </cell>
          <cell r="F18" t="str">
            <v>17:37.63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0.2</v>
          </cell>
        </row>
        <row r="11">
          <cell r="C11" t="str">
            <v>김현태</v>
          </cell>
          <cell r="E11" t="str">
            <v>울산스포츠과학고</v>
          </cell>
          <cell r="F11" t="str">
            <v>16.46기록경기</v>
          </cell>
        </row>
        <row r="12">
          <cell r="C12" t="str">
            <v>안현준</v>
          </cell>
          <cell r="E12" t="str">
            <v>경북체육고</v>
          </cell>
          <cell r="F12" t="str">
            <v>16.59기록경기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  <sheetName val="원반"/>
    </sheetNames>
    <sheetDataSet>
      <sheetData sheetId="0">
        <row r="11">
          <cell r="C11" t="str">
            <v>김현식</v>
          </cell>
          <cell r="E11" t="str">
            <v>충북체육고</v>
          </cell>
          <cell r="F11" t="str">
            <v>1.99</v>
          </cell>
        </row>
        <row r="12">
          <cell r="C12" t="str">
            <v>박준의</v>
          </cell>
          <cell r="E12" t="str">
            <v>광주체육고</v>
          </cell>
          <cell r="F12" t="str">
            <v>1.90</v>
          </cell>
        </row>
        <row r="13">
          <cell r="C13" t="str">
            <v>김지온</v>
          </cell>
          <cell r="E13" t="str">
            <v>충남체육고</v>
          </cell>
          <cell r="F13" t="str">
            <v>1.75</v>
          </cell>
        </row>
        <row r="14">
          <cell r="C14" t="str">
            <v>어재혁</v>
          </cell>
          <cell r="E14" t="str">
            <v>설악고</v>
          </cell>
          <cell r="F14" t="str">
            <v>1.65</v>
          </cell>
        </row>
      </sheetData>
      <sheetData sheetId="1">
        <row r="11">
          <cell r="C11" t="str">
            <v>구자민</v>
          </cell>
          <cell r="E11" t="str">
            <v>경남체육고</v>
          </cell>
          <cell r="F11" t="str">
            <v>6.64</v>
          </cell>
          <cell r="G11" t="str">
            <v>-0.0</v>
          </cell>
        </row>
        <row r="12">
          <cell r="C12" t="str">
            <v>장창민</v>
          </cell>
          <cell r="E12" t="str">
            <v>충남체육고</v>
          </cell>
          <cell r="F12" t="str">
            <v>6.52</v>
          </cell>
          <cell r="G12" t="str">
            <v>-0.5</v>
          </cell>
        </row>
        <row r="13">
          <cell r="C13" t="str">
            <v>백재현</v>
          </cell>
          <cell r="E13" t="str">
            <v>충남고</v>
          </cell>
          <cell r="F13" t="str">
            <v>6.33</v>
          </cell>
          <cell r="G13" t="str">
            <v>0.1</v>
          </cell>
        </row>
        <row r="14">
          <cell r="C14" t="str">
            <v>방형건</v>
          </cell>
          <cell r="E14" t="str">
            <v>강원체육고</v>
          </cell>
          <cell r="F14" t="str">
            <v>5.79</v>
          </cell>
          <cell r="G14" t="str">
            <v>0.3</v>
          </cell>
        </row>
        <row r="15">
          <cell r="C15" t="str">
            <v>김지민</v>
          </cell>
          <cell r="E15" t="str">
            <v>경기모바일과학고</v>
          </cell>
          <cell r="F15" t="str">
            <v>5.77</v>
          </cell>
          <cell r="G15" t="str">
            <v>2.3참고기록</v>
          </cell>
        </row>
        <row r="16">
          <cell r="C16" t="str">
            <v>최예찬</v>
          </cell>
          <cell r="E16" t="str">
            <v>경복고</v>
          </cell>
          <cell r="F16" t="str">
            <v>4.70</v>
          </cell>
          <cell r="G16" t="str">
            <v>0.5</v>
          </cell>
        </row>
      </sheetData>
      <sheetData sheetId="2">
        <row r="11">
          <cell r="C11" t="str">
            <v>김탁민</v>
          </cell>
          <cell r="E11" t="str">
            <v>경남체육고</v>
          </cell>
          <cell r="F11" t="str">
            <v>14.22</v>
          </cell>
        </row>
        <row r="12">
          <cell r="C12" t="str">
            <v>차태웅</v>
          </cell>
          <cell r="E12" t="str">
            <v>전남체육고</v>
          </cell>
          <cell r="F12" t="str">
            <v>13.36</v>
          </cell>
        </row>
        <row r="13">
          <cell r="C13" t="str">
            <v>박봄들</v>
          </cell>
          <cell r="E13" t="str">
            <v>경남체육고</v>
          </cell>
          <cell r="F13" t="str">
            <v>7.08</v>
          </cell>
        </row>
      </sheetData>
      <sheetData sheetId="3">
        <row r="11">
          <cell r="C11" t="str">
            <v>박주한</v>
          </cell>
          <cell r="E11" t="str">
            <v>울산스포츠과학고</v>
          </cell>
          <cell r="F11" t="str">
            <v>42.58</v>
          </cell>
        </row>
        <row r="12">
          <cell r="C12" t="str">
            <v>임형준</v>
          </cell>
          <cell r="E12" t="str">
            <v>문창고</v>
          </cell>
          <cell r="F12" t="str">
            <v>37.93</v>
          </cell>
        </row>
        <row r="13">
          <cell r="C13" t="str">
            <v>신정환</v>
          </cell>
          <cell r="E13" t="str">
            <v>서울체육고</v>
          </cell>
          <cell r="F13" t="str">
            <v>37.85</v>
          </cell>
        </row>
        <row r="14">
          <cell r="C14" t="str">
            <v>이수현</v>
          </cell>
          <cell r="E14" t="str">
            <v>대구체육고</v>
          </cell>
          <cell r="F14" t="str">
            <v>33.34</v>
          </cell>
        </row>
        <row r="15">
          <cell r="C15" t="str">
            <v>신윤식</v>
          </cell>
          <cell r="E15" t="str">
            <v>신명고</v>
          </cell>
          <cell r="F15" t="str">
            <v>30.39</v>
          </cell>
        </row>
        <row r="16">
          <cell r="C16" t="str">
            <v>이서준</v>
          </cell>
          <cell r="E16" t="str">
            <v>인천체육고</v>
          </cell>
          <cell r="F16" t="str">
            <v>28.48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-0.3</v>
          </cell>
        </row>
        <row r="11">
          <cell r="C11" t="str">
            <v>전서영</v>
          </cell>
          <cell r="E11" t="str">
            <v>경명여자고</v>
          </cell>
          <cell r="F11" t="str">
            <v>12.38</v>
          </cell>
        </row>
        <row r="12">
          <cell r="C12" t="str">
            <v>한성혜</v>
          </cell>
          <cell r="E12" t="str">
            <v>서울체육고</v>
          </cell>
          <cell r="F12" t="str">
            <v>12.70</v>
          </cell>
        </row>
        <row r="13">
          <cell r="C13" t="str">
            <v>강민성</v>
          </cell>
          <cell r="E13" t="str">
            <v>가평고</v>
          </cell>
          <cell r="F13" t="str">
            <v>12.96</v>
          </cell>
        </row>
        <row r="14">
          <cell r="C14" t="str">
            <v>김예진</v>
          </cell>
          <cell r="E14" t="str">
            <v>소래고</v>
          </cell>
          <cell r="F14" t="str">
            <v>13.15</v>
          </cell>
        </row>
        <row r="15">
          <cell r="C15" t="str">
            <v>정소윤</v>
          </cell>
          <cell r="E15" t="str">
            <v>광주체육고</v>
          </cell>
          <cell r="F15" t="str">
            <v>13.34</v>
          </cell>
        </row>
        <row r="16">
          <cell r="C16" t="str">
            <v>최시연</v>
          </cell>
          <cell r="E16" t="str">
            <v>인일여자고</v>
          </cell>
          <cell r="F16" t="str">
            <v>13.50</v>
          </cell>
        </row>
        <row r="17">
          <cell r="C17" t="str">
            <v>최보람</v>
          </cell>
          <cell r="E17" t="str">
            <v>강원체육고</v>
          </cell>
          <cell r="F17" t="str">
            <v>13.61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황채원</v>
          </cell>
          <cell r="E11" t="str">
            <v>경명여자고</v>
          </cell>
          <cell r="F11" t="str">
            <v>1:01.98</v>
          </cell>
        </row>
        <row r="12">
          <cell r="C12" t="str">
            <v>임수경</v>
          </cell>
          <cell r="E12" t="str">
            <v>서울체육고</v>
          </cell>
          <cell r="F12" t="str">
            <v>1:03.36</v>
          </cell>
        </row>
        <row r="13">
          <cell r="C13" t="str">
            <v>박다혜</v>
          </cell>
          <cell r="E13" t="str">
            <v>충북체육고</v>
          </cell>
          <cell r="F13" t="str">
            <v>1:03.97</v>
          </cell>
        </row>
        <row r="14">
          <cell r="C14" t="str">
            <v>박서현</v>
          </cell>
          <cell r="E14" t="str">
            <v>소래고</v>
          </cell>
          <cell r="F14" t="str">
            <v>1:05.40</v>
          </cell>
        </row>
        <row r="15">
          <cell r="C15" t="str">
            <v>이나영</v>
          </cell>
          <cell r="E15" t="str">
            <v>용인고</v>
          </cell>
          <cell r="F15" t="str">
            <v>1:07.02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김다은</v>
          </cell>
          <cell r="E11" t="str">
            <v>전남체육고</v>
          </cell>
          <cell r="F11" t="str">
            <v>5:23.71</v>
          </cell>
        </row>
        <row r="12">
          <cell r="C12" t="str">
            <v>김윤슬</v>
          </cell>
          <cell r="E12" t="str">
            <v>충북체육고</v>
          </cell>
          <cell r="F12" t="str">
            <v>5:24.29</v>
          </cell>
        </row>
        <row r="13">
          <cell r="C13" t="str">
            <v>김은서</v>
          </cell>
          <cell r="F13" t="str">
            <v>5:32.47</v>
          </cell>
        </row>
        <row r="14">
          <cell r="E14" t="str">
            <v>광양하이텍고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김나연</v>
          </cell>
          <cell r="E11" t="str">
            <v>경남체육고</v>
          </cell>
          <cell r="F11" t="str">
            <v>22:55.69기록경기</v>
          </cell>
        </row>
        <row r="12">
          <cell r="C12" t="str">
            <v>김아영</v>
          </cell>
          <cell r="E12" t="str">
            <v>속초여자고</v>
          </cell>
          <cell r="F12" t="str">
            <v>23:01.20기록경기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-0.7</v>
          </cell>
        </row>
        <row r="11">
          <cell r="C11" t="str">
            <v>김정인</v>
          </cell>
          <cell r="E11" t="str">
            <v>가평고</v>
          </cell>
          <cell r="F11" t="str">
            <v>16.63</v>
          </cell>
        </row>
        <row r="12">
          <cell r="C12" t="str">
            <v>이지윤</v>
          </cell>
          <cell r="E12" t="str">
            <v>대구체육고</v>
          </cell>
          <cell r="F12" t="str">
            <v>17.42</v>
          </cell>
        </row>
        <row r="13">
          <cell r="C13" t="str">
            <v>서미주</v>
          </cell>
          <cell r="E13" t="str">
            <v>인천체육고</v>
          </cell>
          <cell r="F13" t="str">
            <v>19.58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X"/>
      <sheetName val="멀리"/>
      <sheetName val="포환"/>
      <sheetName val="원반X"/>
    </sheetNames>
    <sheetDataSet>
      <sheetData sheetId="0"/>
      <sheetData sheetId="1">
        <row r="11">
          <cell r="C11" t="str">
            <v>이소현</v>
          </cell>
          <cell r="E11" t="str">
            <v>문산수억고</v>
          </cell>
          <cell r="F11" t="str">
            <v>5.32</v>
          </cell>
          <cell r="G11" t="str">
            <v>-0.4</v>
          </cell>
        </row>
        <row r="12">
          <cell r="C12" t="str">
            <v>남재은</v>
          </cell>
          <cell r="E12" t="str">
            <v>충현고</v>
          </cell>
          <cell r="F12" t="str">
            <v>5.00</v>
          </cell>
          <cell r="G12" t="str">
            <v>0.5</v>
          </cell>
        </row>
        <row r="13">
          <cell r="C13" t="str">
            <v>장지은</v>
          </cell>
          <cell r="E13" t="str">
            <v>소래고</v>
          </cell>
          <cell r="F13" t="str">
            <v>4.66</v>
          </cell>
          <cell r="G13" t="str">
            <v>0.8</v>
          </cell>
        </row>
      </sheetData>
      <sheetData sheetId="2">
        <row r="11">
          <cell r="C11" t="str">
            <v>김자연</v>
          </cell>
          <cell r="E11" t="str">
            <v>강원체육고</v>
          </cell>
          <cell r="F11" t="str">
            <v>6.19기록경기</v>
          </cell>
        </row>
        <row r="12">
          <cell r="C12" t="str">
            <v>송나래</v>
          </cell>
          <cell r="E12" t="str">
            <v>강원체육고</v>
          </cell>
          <cell r="F12" t="str">
            <v>5.96기록경기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-0.1</v>
          </cell>
        </row>
        <row r="11">
          <cell r="C11" t="str">
            <v>곽의찬</v>
          </cell>
          <cell r="E11" t="str">
            <v>월배중</v>
          </cell>
          <cell r="F11" t="str">
            <v>14.33 CR</v>
          </cell>
        </row>
        <row r="12">
          <cell r="C12" t="str">
            <v>서하운</v>
          </cell>
          <cell r="E12" t="str">
            <v>동방중</v>
          </cell>
          <cell r="F12" t="str">
            <v>15.50</v>
          </cell>
        </row>
        <row r="13">
          <cell r="C13" t="str">
            <v>조연승</v>
          </cell>
          <cell r="E13" t="str">
            <v>회룡중</v>
          </cell>
          <cell r="F13" t="str">
            <v>16.11</v>
          </cell>
        </row>
        <row r="14">
          <cell r="C14" t="str">
            <v>정명준</v>
          </cell>
          <cell r="E14" t="str">
            <v>청아중</v>
          </cell>
          <cell r="F14" t="str">
            <v>16.35</v>
          </cell>
        </row>
        <row r="15">
          <cell r="C15" t="str">
            <v>하헌재</v>
          </cell>
          <cell r="E15" t="str">
            <v>의흥중</v>
          </cell>
          <cell r="F15" t="str">
            <v>16.82</v>
          </cell>
        </row>
        <row r="16">
          <cell r="C16" t="str">
            <v>이시우</v>
          </cell>
          <cell r="E16" t="str">
            <v>대전대신중</v>
          </cell>
          <cell r="F16" t="str">
            <v>17.07</v>
          </cell>
        </row>
        <row r="17">
          <cell r="C17" t="str">
            <v>김재곤</v>
          </cell>
          <cell r="E17" t="str">
            <v>동방중</v>
          </cell>
          <cell r="F17" t="str">
            <v>17.14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김주한</v>
          </cell>
          <cell r="E11" t="str">
            <v>배문중</v>
          </cell>
          <cell r="F11" t="str">
            <v>13:38.52 CR</v>
          </cell>
        </row>
        <row r="12">
          <cell r="C12" t="str">
            <v>최중민</v>
          </cell>
          <cell r="E12" t="str">
            <v>강릉중</v>
          </cell>
          <cell r="F12" t="str">
            <v>14:20.60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김도현 김도혁 차윤오 오서율</v>
          </cell>
          <cell r="E11" t="str">
            <v>석우중</v>
          </cell>
          <cell r="F11" t="str">
            <v>46.57</v>
          </cell>
        </row>
        <row r="12">
          <cell r="C12" t="str">
            <v>김성진 김수하 김민규 신광근</v>
          </cell>
          <cell r="E12" t="str">
            <v>서곶중</v>
          </cell>
          <cell r="F12" t="str">
            <v>46.86</v>
          </cell>
        </row>
        <row r="13">
          <cell r="C13" t="str">
            <v>오종철 박철우 김우경 김규민</v>
          </cell>
          <cell r="E13" t="str">
            <v>밀양중</v>
          </cell>
          <cell r="F13" t="str">
            <v>48.49</v>
          </cell>
        </row>
        <row r="14">
          <cell r="C14" t="str">
            <v>이동관 이성윤 이제석 성재혁</v>
          </cell>
          <cell r="E14" t="str">
            <v>전라중</v>
          </cell>
          <cell r="F14" t="str">
            <v>50.07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showGridLines="0" tabSelected="1" view="pageBreakPreview" zoomScale="115" zoomScaleSheetLayoutView="115" workbookViewId="0">
      <selection activeCell="E2" sqref="E2:T2"/>
    </sheetView>
  </sheetViews>
  <sheetFormatPr defaultRowHeight="13.5"/>
  <cols>
    <col min="1" max="1" width="2.33203125" style="53" customWidth="1"/>
    <col min="2" max="2" width="5.44140625" customWidth="1"/>
    <col min="3" max="3" width="3.6640625" customWidth="1"/>
    <col min="4" max="4" width="4.6640625" customWidth="1"/>
    <col min="5" max="5" width="5.6640625" customWidth="1"/>
    <col min="6" max="6" width="3.6640625" customWidth="1"/>
    <col min="7" max="7" width="4.6640625" customWidth="1"/>
    <col min="8" max="8" width="5.6640625" customWidth="1"/>
    <col min="9" max="9" width="3.6640625" customWidth="1"/>
    <col min="10" max="10" width="4.6640625" customWidth="1"/>
    <col min="11" max="11" width="5.6640625" customWidth="1"/>
    <col min="12" max="12" width="3.6640625" customWidth="1"/>
    <col min="13" max="13" width="4.6640625" customWidth="1"/>
    <col min="14" max="14" width="5.6640625" customWidth="1"/>
    <col min="15" max="15" width="3.6640625" customWidth="1"/>
    <col min="16" max="16" width="4.6640625" customWidth="1"/>
    <col min="17" max="17" width="5.6640625" customWidth="1"/>
    <col min="18" max="18" width="3.6640625" customWidth="1"/>
    <col min="19" max="19" width="4.6640625" customWidth="1"/>
    <col min="20" max="20" width="5.6640625" customWidth="1"/>
    <col min="21" max="21" width="3.6640625" customWidth="1"/>
    <col min="22" max="22" width="4.6640625" customWidth="1"/>
    <col min="23" max="23" width="5.6640625" customWidth="1"/>
    <col min="24" max="24" width="3.6640625" customWidth="1"/>
    <col min="25" max="25" width="4.6640625" customWidth="1"/>
    <col min="26" max="26" width="5.6640625" customWidth="1"/>
  </cols>
  <sheetData>
    <row r="1" spans="1:26">
      <c r="A1" s="52"/>
    </row>
    <row r="2" spans="1:26" s="9" customFormat="1" ht="45" customHeight="1" thickBot="1">
      <c r="A2" s="52"/>
      <c r="B2" s="10"/>
      <c r="C2" s="10"/>
      <c r="D2" s="10"/>
      <c r="E2" s="167" t="s">
        <v>58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50" t="s">
        <v>3</v>
      </c>
      <c r="V2" s="50"/>
      <c r="W2" s="50"/>
      <c r="X2" s="50"/>
      <c r="Y2" s="50"/>
      <c r="Z2" s="50"/>
    </row>
    <row r="3" spans="1:26" s="9" customFormat="1" ht="14.25" thickTop="1">
      <c r="A3" s="53"/>
      <c r="B3" s="169" t="s">
        <v>4</v>
      </c>
      <c r="C3" s="169"/>
      <c r="D3" s="10"/>
      <c r="E3" s="10"/>
      <c r="F3" s="170" t="s">
        <v>59</v>
      </c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5</v>
      </c>
      <c r="C5" s="2"/>
      <c r="D5" s="3" t="s">
        <v>6</v>
      </c>
      <c r="E5" s="4"/>
      <c r="F5" s="2"/>
      <c r="G5" s="3" t="s">
        <v>0</v>
      </c>
      <c r="H5" s="4"/>
      <c r="I5" s="2"/>
      <c r="J5" s="3" t="s">
        <v>7</v>
      </c>
      <c r="K5" s="4"/>
      <c r="L5" s="2"/>
      <c r="M5" s="3" t="s">
        <v>8</v>
      </c>
      <c r="N5" s="4"/>
      <c r="O5" s="2"/>
      <c r="P5" s="3" t="s">
        <v>9</v>
      </c>
      <c r="Q5" s="4"/>
      <c r="R5" s="2"/>
      <c r="S5" s="3" t="s">
        <v>1</v>
      </c>
      <c r="T5" s="4"/>
      <c r="U5" s="2"/>
      <c r="V5" s="3" t="s">
        <v>10</v>
      </c>
      <c r="W5" s="4"/>
      <c r="X5" s="2"/>
      <c r="Y5" s="3" t="s">
        <v>11</v>
      </c>
      <c r="Z5" s="4"/>
    </row>
    <row r="6" spans="1:26" ht="14.25" thickBot="1">
      <c r="A6" s="54"/>
      <c r="B6" s="6" t="s">
        <v>12</v>
      </c>
      <c r="C6" s="5" t="s">
        <v>13</v>
      </c>
      <c r="D6" s="5" t="s">
        <v>2</v>
      </c>
      <c r="E6" s="5" t="s">
        <v>14</v>
      </c>
      <c r="F6" s="5" t="s">
        <v>13</v>
      </c>
      <c r="G6" s="5" t="s">
        <v>2</v>
      </c>
      <c r="H6" s="5" t="s">
        <v>14</v>
      </c>
      <c r="I6" s="5" t="s">
        <v>13</v>
      </c>
      <c r="J6" s="5" t="s">
        <v>2</v>
      </c>
      <c r="K6" s="5" t="s">
        <v>14</v>
      </c>
      <c r="L6" s="5" t="s">
        <v>13</v>
      </c>
      <c r="M6" s="5" t="s">
        <v>2</v>
      </c>
      <c r="N6" s="5" t="s">
        <v>14</v>
      </c>
      <c r="O6" s="5" t="s">
        <v>13</v>
      </c>
      <c r="P6" s="5" t="s">
        <v>2</v>
      </c>
      <c r="Q6" s="5" t="s">
        <v>14</v>
      </c>
      <c r="R6" s="5" t="s">
        <v>13</v>
      </c>
      <c r="S6" s="5" t="s">
        <v>2</v>
      </c>
      <c r="T6" s="5" t="s">
        <v>14</v>
      </c>
      <c r="U6" s="5" t="s">
        <v>13</v>
      </c>
      <c r="V6" s="5" t="s">
        <v>2</v>
      </c>
      <c r="W6" s="5" t="s">
        <v>14</v>
      </c>
      <c r="X6" s="5" t="s">
        <v>13</v>
      </c>
      <c r="Y6" s="5" t="s">
        <v>2</v>
      </c>
      <c r="Z6" s="5" t="s">
        <v>14</v>
      </c>
    </row>
    <row r="7" spans="1:26" s="46" customFormat="1" ht="13.5" customHeight="1" thickTop="1">
      <c r="A7" s="160">
        <v>1</v>
      </c>
      <c r="B7" s="12" t="s">
        <v>15</v>
      </c>
      <c r="C7" s="57" t="str">
        <f>[1]결승기록지!$C$11</f>
        <v>김동진</v>
      </c>
      <c r="D7" s="58" t="str">
        <f>[1]결승기록지!$E$11</f>
        <v>월배중</v>
      </c>
      <c r="E7" s="27" t="str">
        <f>[1]결승기록지!$F$11</f>
        <v>10.73 DR</v>
      </c>
      <c r="F7" s="57" t="str">
        <f>[1]결승기록지!$C$12</f>
        <v>최명진</v>
      </c>
      <c r="G7" s="58" t="str">
        <f>[1]결승기록지!$E$12</f>
        <v>이리동중</v>
      </c>
      <c r="H7" s="27" t="str">
        <f>[1]결승기록지!$F$12</f>
        <v>11.07</v>
      </c>
      <c r="I7" s="57" t="str">
        <f>[1]결승기록지!$C$13</f>
        <v>김도환</v>
      </c>
      <c r="J7" s="58" t="str">
        <f>[1]결승기록지!$E$13</f>
        <v>용인중</v>
      </c>
      <c r="K7" s="27" t="str">
        <f>[1]결승기록지!$F$13</f>
        <v>11.26</v>
      </c>
      <c r="L7" s="57" t="str">
        <f>[1]결승기록지!$C$14</f>
        <v>장환이</v>
      </c>
      <c r="M7" s="58" t="str">
        <f>[1]결승기록지!$E$14</f>
        <v>소래중</v>
      </c>
      <c r="N7" s="27" t="str">
        <f>[1]결승기록지!$F$14</f>
        <v>11.36</v>
      </c>
      <c r="O7" s="57" t="str">
        <f>[1]결승기록지!$C$15</f>
        <v>정준우</v>
      </c>
      <c r="P7" s="58" t="str">
        <f>[1]결승기록지!$E$15</f>
        <v>월배중</v>
      </c>
      <c r="Q7" s="27" t="str">
        <f>[1]결승기록지!$F$15</f>
        <v>11.37</v>
      </c>
      <c r="R7" s="57" t="str">
        <f>[1]결승기록지!$C$16</f>
        <v>유환희</v>
      </c>
      <c r="S7" s="58" t="str">
        <f>[1]결승기록지!$E$16</f>
        <v>온양용화중</v>
      </c>
      <c r="T7" s="27" t="str">
        <f>[1]결승기록지!$F$16</f>
        <v>11.41</v>
      </c>
      <c r="U7" s="57" t="str">
        <f>[1]결승기록지!$C$17</f>
        <v>김기준</v>
      </c>
      <c r="V7" s="58" t="str">
        <f>[1]결승기록지!$E$17</f>
        <v>송운중</v>
      </c>
      <c r="W7" s="27" t="str">
        <f>[1]결승기록지!$F$17</f>
        <v>11.68</v>
      </c>
      <c r="X7" s="57" t="str">
        <f>[1]결승기록지!$C$18</f>
        <v>정병준</v>
      </c>
      <c r="Y7" s="58" t="str">
        <f>[1]결승기록지!$E$18</f>
        <v>전곡중</v>
      </c>
      <c r="Z7" s="27" t="str">
        <f>[1]결승기록지!$F$18</f>
        <v>11.70</v>
      </c>
    </row>
    <row r="8" spans="1:26" s="46" customFormat="1" ht="13.5" customHeight="1">
      <c r="A8" s="160"/>
      <c r="B8" s="13" t="s">
        <v>16</v>
      </c>
      <c r="C8" s="38"/>
      <c r="D8" s="65" t="str">
        <f>[1]결승기록지!$G$8</f>
        <v>1.3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0"/>
    </row>
    <row r="9" spans="1:26" s="46" customFormat="1" ht="13.5" customHeight="1">
      <c r="A9" s="160">
        <v>2</v>
      </c>
      <c r="B9" s="14" t="s">
        <v>17</v>
      </c>
      <c r="C9" s="35" t="str">
        <f>[2]결승기록지!$C$11</f>
        <v>김동진</v>
      </c>
      <c r="D9" s="36" t="str">
        <f>[2]결승기록지!$E$11</f>
        <v>월배중</v>
      </c>
      <c r="E9" s="37" t="str">
        <f>[2]결승기록지!$F$11</f>
        <v>21.72 DR</v>
      </c>
      <c r="F9" s="35" t="str">
        <f>[2]결승기록지!$C$12</f>
        <v>장근오</v>
      </c>
      <c r="G9" s="36" t="str">
        <f>[2]결승기록지!$E$12</f>
        <v>비아중</v>
      </c>
      <c r="H9" s="37" t="str">
        <f>[2]결승기록지!$F$12</f>
        <v>22.94</v>
      </c>
      <c r="I9" s="35" t="str">
        <f>[2]결승기록지!$C$13</f>
        <v>정준우</v>
      </c>
      <c r="J9" s="36" t="str">
        <f>[2]결승기록지!$E$13</f>
        <v>월배중</v>
      </c>
      <c r="K9" s="37" t="str">
        <f>[2]결승기록지!$F$13</f>
        <v>23.06</v>
      </c>
      <c r="L9" s="35" t="str">
        <f>[2]결승기록지!$C$14</f>
        <v>유환희</v>
      </c>
      <c r="M9" s="36" t="str">
        <f>[2]결승기록지!$E$14</f>
        <v>온양용화중</v>
      </c>
      <c r="N9" s="37" t="str">
        <f>[2]결승기록지!$F$14</f>
        <v>23.31</v>
      </c>
      <c r="O9" s="35" t="str">
        <f>[2]결승기록지!$C$15</f>
        <v>장환이</v>
      </c>
      <c r="P9" s="36" t="str">
        <f>[2]결승기록지!$E$15</f>
        <v>소래중</v>
      </c>
      <c r="Q9" s="37" t="str">
        <f>[2]결승기록지!$F$15</f>
        <v>23.34</v>
      </c>
      <c r="R9" s="35" t="str">
        <f>[2]결승기록지!$C$16</f>
        <v>김도혁</v>
      </c>
      <c r="S9" s="36" t="str">
        <f>[2]결승기록지!$E$16</f>
        <v>석우중</v>
      </c>
      <c r="T9" s="37" t="str">
        <f>[2]결승기록지!$F$16</f>
        <v>23.60</v>
      </c>
      <c r="U9" s="35" t="str">
        <f>[2]결승기록지!$C$17</f>
        <v>박태언</v>
      </c>
      <c r="V9" s="36" t="str">
        <f>[2]결승기록지!$E$17</f>
        <v>광주체육중</v>
      </c>
      <c r="W9" s="37" t="str">
        <f>[2]결승기록지!$F$17</f>
        <v>23.73</v>
      </c>
      <c r="X9" s="35" t="str">
        <f>[2]결승기록지!$C$18</f>
        <v>기은결</v>
      </c>
      <c r="Y9" s="36" t="str">
        <f>[2]결승기록지!$E$18</f>
        <v>광주체육중</v>
      </c>
      <c r="Z9" s="37" t="str">
        <f>[2]결승기록지!$F$18</f>
        <v>23.85</v>
      </c>
    </row>
    <row r="10" spans="1:26" s="46" customFormat="1" ht="13.5" customHeight="1">
      <c r="A10" s="160"/>
      <c r="B10" s="13" t="s">
        <v>16</v>
      </c>
      <c r="C10" s="38"/>
      <c r="D10" s="39" t="str">
        <f>[2]결승기록지!$G$8</f>
        <v>1.6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0"/>
    </row>
    <row r="11" spans="1:26" s="46" customFormat="1" ht="13.5" customHeight="1">
      <c r="A11" s="51">
        <v>3</v>
      </c>
      <c r="B11" s="15" t="s">
        <v>18</v>
      </c>
      <c r="C11" s="29" t="str">
        <f>[3]결승기록지!$C$11</f>
        <v>장근오</v>
      </c>
      <c r="D11" s="30" t="str">
        <f>[3]결승기록지!$E$11</f>
        <v>비아중</v>
      </c>
      <c r="E11" s="31" t="str">
        <f>[3]결승기록지!$F$11</f>
        <v>51.60</v>
      </c>
      <c r="F11" s="29" t="str">
        <f>[3]결승기록지!$C$12</f>
        <v>이진윤</v>
      </c>
      <c r="G11" s="30" t="str">
        <f>[3]결승기록지!$E$12</f>
        <v>밀양중</v>
      </c>
      <c r="H11" s="31" t="str">
        <f>[3]결승기록지!$F$12</f>
        <v>51.99</v>
      </c>
      <c r="I11" s="29" t="str">
        <f>[3]결승기록지!$C$13</f>
        <v>길혁진</v>
      </c>
      <c r="J11" s="30" t="str">
        <f>[3]결승기록지!$E$13</f>
        <v>소래중</v>
      </c>
      <c r="K11" s="31" t="str">
        <f>[3]결승기록지!$F$13</f>
        <v>52.23</v>
      </c>
      <c r="L11" s="29" t="str">
        <f>[3]결승기록지!$C$14</f>
        <v>박태언</v>
      </c>
      <c r="M11" s="30" t="str">
        <f>[3]결승기록지!$E$14</f>
        <v>광주체육중</v>
      </c>
      <c r="N11" s="31" t="str">
        <f>[3]결승기록지!$F$14</f>
        <v>52.30</v>
      </c>
      <c r="O11" s="29" t="str">
        <f>[3]결승기록지!$C$15</f>
        <v>오민석</v>
      </c>
      <c r="P11" s="30" t="str">
        <f>[3]결승기록지!$E$15</f>
        <v>상장중</v>
      </c>
      <c r="Q11" s="31" t="str">
        <f>[3]결승기록지!$F$15</f>
        <v>58.36</v>
      </c>
      <c r="R11" s="29" t="str">
        <f>[3]결승기록지!$C$16</f>
        <v>정병준</v>
      </c>
      <c r="S11" s="30" t="str">
        <f>[3]결승기록지!$E$16</f>
        <v>전곡중</v>
      </c>
      <c r="T11" s="31" t="str">
        <f>[3]결승기록지!$F$16</f>
        <v>58.81</v>
      </c>
      <c r="U11" s="29"/>
      <c r="V11" s="30"/>
      <c r="W11" s="31"/>
      <c r="X11" s="29"/>
      <c r="Y11" s="30"/>
      <c r="Z11" s="31"/>
    </row>
    <row r="12" spans="1:26" s="46" customFormat="1" ht="13.5" customHeight="1">
      <c r="A12" s="51">
        <v>4</v>
      </c>
      <c r="B12" s="15" t="s">
        <v>19</v>
      </c>
      <c r="C12" s="17" t="str">
        <f>[4]결승기록지!$C$11</f>
        <v>장준혁</v>
      </c>
      <c r="D12" s="18" t="str">
        <f>[4]결승기록지!$E$11</f>
        <v>다산중</v>
      </c>
      <c r="E12" s="55" t="str">
        <f>[4]결승기록지!$F$11</f>
        <v>2:02.90</v>
      </c>
      <c r="F12" s="17" t="str">
        <f>[4]결승기록지!$C$12</f>
        <v>오종철</v>
      </c>
      <c r="G12" s="18" t="str">
        <f>[4]결승기록지!$E$12</f>
        <v>밀양중</v>
      </c>
      <c r="H12" s="55" t="str">
        <f>[4]결승기록지!$F$12</f>
        <v>2:04.77</v>
      </c>
      <c r="I12" s="17" t="str">
        <f>[4]결승기록지!$C$13</f>
        <v>이우형</v>
      </c>
      <c r="J12" s="18" t="str">
        <f>[4]결승기록지!$E$13</f>
        <v>영월중</v>
      </c>
      <c r="K12" s="55" t="str">
        <f>[4]결승기록지!$F$13</f>
        <v>2:06.90</v>
      </c>
      <c r="L12" s="17" t="str">
        <f>[4]결승기록지!$C$14</f>
        <v>허란</v>
      </c>
      <c r="M12" s="18" t="str">
        <f>[4]결승기록지!$E$14</f>
        <v>울산스포츠과학중</v>
      </c>
      <c r="N12" s="55" t="str">
        <f>[4]결승기록지!$F$14</f>
        <v>2:07.24</v>
      </c>
      <c r="O12" s="17" t="str">
        <f>[4]결승기록지!$C$15</f>
        <v>김민재</v>
      </c>
      <c r="P12" s="18" t="str">
        <f>[4]결승기록지!$E$15</f>
        <v>제천내토중</v>
      </c>
      <c r="Q12" s="55" t="str">
        <f>[4]결승기록지!$F$15</f>
        <v>2:07.28</v>
      </c>
      <c r="R12" s="17" t="str">
        <f>[4]결승기록지!$C$16</f>
        <v>강정우</v>
      </c>
      <c r="S12" s="18" t="str">
        <f>[4]결승기록지!$E$16</f>
        <v>시흥중</v>
      </c>
      <c r="T12" s="55" t="str">
        <f>[4]결승기록지!$F$16</f>
        <v>2:14.97</v>
      </c>
      <c r="U12" s="17"/>
      <c r="V12" s="18"/>
      <c r="W12" s="55"/>
      <c r="X12" s="17"/>
      <c r="Y12" s="18"/>
      <c r="Z12" s="55"/>
    </row>
    <row r="13" spans="1:26" s="46" customFormat="1" ht="13.5" customHeight="1">
      <c r="A13" s="51">
        <v>2</v>
      </c>
      <c r="B13" s="15" t="s">
        <v>20</v>
      </c>
      <c r="C13" s="66" t="str">
        <f>[5]결승기록지!$C$11</f>
        <v>장준혁</v>
      </c>
      <c r="D13" s="45" t="str">
        <f>[5]결승기록지!$E$11</f>
        <v>다산중</v>
      </c>
      <c r="E13" s="67" t="str">
        <f>[5]결승기록지!$F$11</f>
        <v>4:13.17</v>
      </c>
      <c r="F13" s="66" t="str">
        <f>[5]결승기록지!$C$12</f>
        <v>강동훈</v>
      </c>
      <c r="G13" s="45" t="str">
        <f>[5]결승기록지!$E$12</f>
        <v>반곡중</v>
      </c>
      <c r="H13" s="67" t="str">
        <f>[5]결승기록지!$F$12</f>
        <v>4:15.70</v>
      </c>
      <c r="I13" s="66" t="str">
        <f>[5]결승기록지!$C$13</f>
        <v>이영범</v>
      </c>
      <c r="J13" s="45" t="str">
        <f>[5]결승기록지!$E$13</f>
        <v>성보중</v>
      </c>
      <c r="K13" s="67" t="str">
        <f>[5]결승기록지!$F$13</f>
        <v>4:19.16</v>
      </c>
      <c r="L13" s="66" t="str">
        <f>[5]결승기록지!$C$14</f>
        <v>이제선</v>
      </c>
      <c r="M13" s="45" t="str">
        <f>[5]결승기록지!$E$14</f>
        <v>양양중</v>
      </c>
      <c r="N13" s="67" t="str">
        <f>[5]결승기록지!$F$14</f>
        <v>4:23.51</v>
      </c>
      <c r="O13" s="66" t="str">
        <f>[5]결승기록지!$C$15</f>
        <v>정서진</v>
      </c>
      <c r="P13" s="45" t="str">
        <f>[5]결승기록지!$E$15</f>
        <v>양정중</v>
      </c>
      <c r="Q13" s="67" t="str">
        <f>[5]결승기록지!$F$15</f>
        <v>4:24.78</v>
      </c>
      <c r="R13" s="66" t="str">
        <f>[5]결승기록지!$C$16</f>
        <v>유형원</v>
      </c>
      <c r="S13" s="45" t="str">
        <f>[5]결승기록지!$E$16</f>
        <v>배문중</v>
      </c>
      <c r="T13" s="67" t="str">
        <f>[5]결승기록지!$F$16</f>
        <v>4:25.64</v>
      </c>
      <c r="U13" s="66" t="str">
        <f>[5]결승기록지!$C$17</f>
        <v>김민성</v>
      </c>
      <c r="V13" s="45" t="str">
        <f>[5]결승기록지!$E$17</f>
        <v>광주체육중</v>
      </c>
      <c r="W13" s="67" t="str">
        <f>[5]결승기록지!$F$17</f>
        <v>4:26.58</v>
      </c>
      <c r="X13" s="66" t="str">
        <f>[5]결승기록지!$C$18</f>
        <v>오종철</v>
      </c>
      <c r="Y13" s="45" t="str">
        <f>[5]결승기록지!$E$18</f>
        <v>밀양중</v>
      </c>
      <c r="Z13" s="118" t="str">
        <f>[5]결승기록지!$F$18</f>
        <v>4:26.73</v>
      </c>
    </row>
    <row r="14" spans="1:26" s="46" customFormat="1" ht="13.5" customHeight="1">
      <c r="A14" s="51">
        <v>3</v>
      </c>
      <c r="B14" s="15" t="s">
        <v>21</v>
      </c>
      <c r="C14" s="17" t="str">
        <f>[6]결승기록지!$C$11</f>
        <v>유형원</v>
      </c>
      <c r="D14" s="18" t="str">
        <f>[6]결승기록지!$E$11</f>
        <v>배문중</v>
      </c>
      <c r="E14" s="19" t="str">
        <f>[6]결승기록지!$F$11</f>
        <v>9:26.45</v>
      </c>
      <c r="F14" s="17" t="str">
        <f>[6]결승기록지!$C$12</f>
        <v>정서진</v>
      </c>
      <c r="G14" s="18" t="str">
        <f>[6]결승기록지!$E$12</f>
        <v>양정중</v>
      </c>
      <c r="H14" s="19" t="str">
        <f>[6]결승기록지!$F$12</f>
        <v>9:32.16</v>
      </c>
      <c r="I14" s="17" t="str">
        <f>[6]결승기록지!$C$13</f>
        <v>심주완</v>
      </c>
      <c r="J14" s="18" t="str">
        <f>[6]결승기록지!$E$13</f>
        <v>배문중</v>
      </c>
      <c r="K14" s="19" t="str">
        <f>[6]결승기록지!$F$13</f>
        <v>9:36.11</v>
      </c>
      <c r="L14" s="17" t="str">
        <f>[6]결승기록지!$C$14</f>
        <v>정찬솔</v>
      </c>
      <c r="M14" s="18" t="str">
        <f>[6]결승기록지!$E$14</f>
        <v>대구체육중</v>
      </c>
      <c r="N14" s="19" t="str">
        <f>[6]결승기록지!$F$14</f>
        <v>9:38.92</v>
      </c>
      <c r="O14" s="17" t="str">
        <f>[6]결승기록지!$C$15</f>
        <v>강동훈</v>
      </c>
      <c r="P14" s="18" t="str">
        <f>[6]결승기록지!$E$15</f>
        <v>반곡중</v>
      </c>
      <c r="Q14" s="19" t="str">
        <f>[6]결승기록지!$F$15</f>
        <v>9:42.65</v>
      </c>
      <c r="R14" s="17" t="str">
        <f>[6]결승기록지!$C$16</f>
        <v>이영범</v>
      </c>
      <c r="S14" s="18" t="str">
        <f>[6]결승기록지!$E$16</f>
        <v>성보중</v>
      </c>
      <c r="T14" s="19" t="str">
        <f>[6]결승기록지!$F$16</f>
        <v>9:44.74</v>
      </c>
      <c r="U14" s="17" t="str">
        <f>[6]결승기록지!$C$17</f>
        <v>이제선</v>
      </c>
      <c r="V14" s="18" t="str">
        <f>[6]결승기록지!$E$17</f>
        <v>양양중</v>
      </c>
      <c r="W14" s="19" t="str">
        <f>[6]결승기록지!$F$17</f>
        <v>9:46.43</v>
      </c>
      <c r="X14" s="17" t="str">
        <f>[6]결승기록지!$C$18</f>
        <v>배경배</v>
      </c>
      <c r="Y14" s="18" t="str">
        <f>[6]결승기록지!$E$18</f>
        <v>석정중</v>
      </c>
      <c r="Z14" s="19" t="str">
        <f>[6]결승기록지!$F$18</f>
        <v>9:50.84</v>
      </c>
    </row>
    <row r="15" spans="1:26" s="46" customFormat="1" ht="13.5" customHeight="1">
      <c r="A15" s="160">
        <v>2</v>
      </c>
      <c r="B15" s="14" t="s">
        <v>22</v>
      </c>
      <c r="C15" s="20" t="str">
        <f>[7]결승기록지!$C$11</f>
        <v>곽의찬</v>
      </c>
      <c r="D15" s="21" t="str">
        <f>[7]결승기록지!$E$11</f>
        <v>월배중</v>
      </c>
      <c r="E15" s="22" t="str">
        <f>[7]결승기록지!$F$11</f>
        <v>14.33 CR</v>
      </c>
      <c r="F15" s="20" t="str">
        <f>[7]결승기록지!$C$12</f>
        <v>서하운</v>
      </c>
      <c r="G15" s="21" t="str">
        <f>[7]결승기록지!$E$12</f>
        <v>동방중</v>
      </c>
      <c r="H15" s="22" t="str">
        <f>[7]결승기록지!$F$12</f>
        <v>15.50</v>
      </c>
      <c r="I15" s="20" t="str">
        <f>[7]결승기록지!$C$13</f>
        <v>조연승</v>
      </c>
      <c r="J15" s="21" t="str">
        <f>[7]결승기록지!$E$13</f>
        <v>회룡중</v>
      </c>
      <c r="K15" s="22" t="str">
        <f>[7]결승기록지!$F$13</f>
        <v>16.11</v>
      </c>
      <c r="L15" s="20" t="str">
        <f>[7]결승기록지!$C$14</f>
        <v>정명준</v>
      </c>
      <c r="M15" s="21" t="str">
        <f>[7]결승기록지!$E$14</f>
        <v>청아중</v>
      </c>
      <c r="N15" s="22" t="str">
        <f>[7]결승기록지!$F$14</f>
        <v>16.35</v>
      </c>
      <c r="O15" s="20" t="str">
        <f>[7]결승기록지!$C$15</f>
        <v>하헌재</v>
      </c>
      <c r="P15" s="21" t="str">
        <f>[7]결승기록지!$E$15</f>
        <v>의흥중</v>
      </c>
      <c r="Q15" s="22" t="str">
        <f>[7]결승기록지!$F$15</f>
        <v>16.82</v>
      </c>
      <c r="R15" s="20" t="str">
        <f>[7]결승기록지!$C$16</f>
        <v>이시우</v>
      </c>
      <c r="S15" s="21" t="str">
        <f>[7]결승기록지!$E$16</f>
        <v>대전대신중</v>
      </c>
      <c r="T15" s="22" t="str">
        <f>[7]결승기록지!$F$16</f>
        <v>17.07</v>
      </c>
      <c r="U15" s="20" t="str">
        <f>[7]결승기록지!$C$17</f>
        <v>김재곤</v>
      </c>
      <c r="V15" s="21" t="str">
        <f>[7]결승기록지!$E$17</f>
        <v>동방중</v>
      </c>
      <c r="W15" s="22" t="str">
        <f>[7]결승기록지!$F$17</f>
        <v>17.14</v>
      </c>
      <c r="X15" s="20"/>
      <c r="Y15" s="21"/>
      <c r="Z15" s="22"/>
    </row>
    <row r="16" spans="1:26" s="46" customFormat="1" ht="13.5" customHeight="1">
      <c r="A16" s="160"/>
      <c r="B16" s="13" t="s">
        <v>16</v>
      </c>
      <c r="C16" s="38"/>
      <c r="D16" s="39" t="str">
        <f>[7]결승기록지!$G$8</f>
        <v>-0.1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68"/>
      <c r="V16" s="69"/>
      <c r="W16" s="70"/>
      <c r="X16" s="41"/>
      <c r="Y16" s="41"/>
      <c r="Z16" s="40"/>
    </row>
    <row r="17" spans="1:29" s="46" customFormat="1" ht="13.5" customHeight="1">
      <c r="A17" s="51">
        <v>3</v>
      </c>
      <c r="B17" s="16" t="s">
        <v>52</v>
      </c>
      <c r="C17" s="35" t="str">
        <f>[8]결승기록지!$C$11</f>
        <v>김주한</v>
      </c>
      <c r="D17" s="36" t="str">
        <f>[8]결승기록지!$E$11</f>
        <v>배문중</v>
      </c>
      <c r="E17" s="37" t="str">
        <f>[8]결승기록지!$F$11</f>
        <v>13:38.52 CR</v>
      </c>
      <c r="F17" s="35" t="str">
        <f>[8]결승기록지!$C$12</f>
        <v>최중민</v>
      </c>
      <c r="G17" s="36" t="str">
        <f>[8]결승기록지!$E$12</f>
        <v>강릉중</v>
      </c>
      <c r="H17" s="37" t="str">
        <f>[8]결승기록지!$F$12</f>
        <v>14:20.60</v>
      </c>
      <c r="I17" s="35"/>
      <c r="J17" s="36"/>
      <c r="K17" s="37"/>
      <c r="L17" s="35"/>
      <c r="M17" s="36"/>
      <c r="N17" s="37"/>
      <c r="O17" s="35"/>
      <c r="P17" s="36"/>
      <c r="Q17" s="37"/>
      <c r="R17" s="35"/>
      <c r="S17" s="36"/>
      <c r="T17" s="37"/>
      <c r="U17" s="35"/>
      <c r="V17" s="36"/>
      <c r="W17" s="37"/>
      <c r="X17" s="35"/>
      <c r="Y17" s="36"/>
      <c r="Z17" s="37"/>
    </row>
    <row r="18" spans="1:29" s="46" customFormat="1" ht="6" customHeight="1">
      <c r="A18" s="51"/>
      <c r="B18" s="15"/>
      <c r="C18" s="164" t="s">
        <v>61</v>
      </c>
      <c r="D18" s="165"/>
      <c r="E18" s="165"/>
      <c r="F18" s="165"/>
      <c r="G18" s="165"/>
      <c r="H18" s="166"/>
      <c r="I18" s="35"/>
      <c r="J18" s="36"/>
      <c r="K18" s="37"/>
      <c r="L18" s="35"/>
      <c r="M18" s="36"/>
      <c r="N18" s="37"/>
      <c r="O18" s="35"/>
      <c r="P18" s="36"/>
      <c r="Q18" s="37"/>
      <c r="R18" s="35"/>
      <c r="S18" s="36"/>
      <c r="T18" s="37"/>
      <c r="U18" s="35"/>
      <c r="V18" s="36"/>
      <c r="W18" s="37"/>
      <c r="X18" s="35"/>
      <c r="Y18" s="36"/>
      <c r="Z18" s="37"/>
    </row>
    <row r="19" spans="1:29" s="46" customFormat="1" ht="13.5" customHeight="1">
      <c r="A19" s="160">
        <v>3</v>
      </c>
      <c r="B19" s="14" t="s">
        <v>23</v>
      </c>
      <c r="C19" s="35"/>
      <c r="D19" s="36" t="str">
        <f>[9]결승기록지!$E$11</f>
        <v>석우중</v>
      </c>
      <c r="E19" s="37" t="str">
        <f>[9]결승기록지!$F$11</f>
        <v>46.57</v>
      </c>
      <c r="F19" s="35"/>
      <c r="G19" s="36" t="str">
        <f>[9]결승기록지!$E$12</f>
        <v>서곶중</v>
      </c>
      <c r="H19" s="37" t="str">
        <f>[9]결승기록지!$F$12</f>
        <v>46.86</v>
      </c>
      <c r="I19" s="35"/>
      <c r="J19" s="36" t="str">
        <f>[9]결승기록지!$E$13</f>
        <v>밀양중</v>
      </c>
      <c r="K19" s="37" t="str">
        <f>[9]결승기록지!$F$13</f>
        <v>48.49</v>
      </c>
      <c r="L19" s="35"/>
      <c r="M19" s="36" t="str">
        <f>[9]결승기록지!$E$14</f>
        <v>전라중</v>
      </c>
      <c r="N19" s="37" t="str">
        <f>[9]결승기록지!$F$14</f>
        <v>50.07</v>
      </c>
      <c r="O19" s="35"/>
      <c r="P19" s="36"/>
      <c r="Q19" s="37"/>
      <c r="R19" s="35"/>
      <c r="S19" s="36"/>
      <c r="T19" s="37"/>
      <c r="U19" s="35"/>
      <c r="V19" s="36"/>
      <c r="W19" s="37"/>
      <c r="X19" s="35"/>
      <c r="Y19" s="36"/>
      <c r="Z19" s="37"/>
    </row>
    <row r="20" spans="1:29" s="46" customFormat="1" ht="13.5" customHeight="1">
      <c r="A20" s="160"/>
      <c r="B20" s="13"/>
      <c r="C20" s="157" t="str">
        <f>[9]결승기록지!$C$11</f>
        <v>김도현 김도혁 차윤오 오서율</v>
      </c>
      <c r="D20" s="158"/>
      <c r="E20" s="159"/>
      <c r="F20" s="157" t="str">
        <f>[9]결승기록지!$C$12</f>
        <v>김성진 김수하 김민규 신광근</v>
      </c>
      <c r="G20" s="158"/>
      <c r="H20" s="159"/>
      <c r="I20" s="157" t="str">
        <f>[9]결승기록지!$C$13</f>
        <v>오종철 박철우 김우경 김규민</v>
      </c>
      <c r="J20" s="158"/>
      <c r="K20" s="159"/>
      <c r="L20" s="157" t="str">
        <f>[9]결승기록지!$C$14</f>
        <v>이동관 이성윤 이제석 성재혁</v>
      </c>
      <c r="M20" s="158"/>
      <c r="N20" s="159"/>
      <c r="O20" s="157"/>
      <c r="P20" s="158"/>
      <c r="Q20" s="159"/>
      <c r="R20" s="157"/>
      <c r="S20" s="158"/>
      <c r="T20" s="159"/>
      <c r="U20" s="157"/>
      <c r="V20" s="158"/>
      <c r="W20" s="159"/>
      <c r="X20" s="157"/>
      <c r="Y20" s="158"/>
      <c r="Z20" s="159"/>
    </row>
    <row r="21" spans="1:29" s="46" customFormat="1" ht="13.5" customHeight="1">
      <c r="A21" s="160">
        <v>4</v>
      </c>
      <c r="B21" s="14" t="s">
        <v>24</v>
      </c>
      <c r="C21" s="35"/>
      <c r="D21" s="36" t="str">
        <f>[10]결승기록지!$E$11</f>
        <v>월배중</v>
      </c>
      <c r="E21" s="37" t="str">
        <f>[10]결승기록지!$F$11</f>
        <v>3:32.71</v>
      </c>
      <c r="F21" s="35"/>
      <c r="G21" s="36" t="str">
        <f>[10]결승기록지!$E$12</f>
        <v>경기체육중</v>
      </c>
      <c r="H21" s="37" t="str">
        <f>[10]결승기록지!$F$12</f>
        <v>3:38.28</v>
      </c>
      <c r="I21" s="35"/>
      <c r="J21" s="36" t="str">
        <f>[10]결승기록지!$E$13</f>
        <v>광주체육중</v>
      </c>
      <c r="K21" s="37" t="str">
        <f>[10]결승기록지!$F$13</f>
        <v>3:42.14</v>
      </c>
      <c r="L21" s="35"/>
      <c r="M21" s="36" t="str">
        <f>[10]결승기록지!$E$14</f>
        <v>울산스포츠과학중</v>
      </c>
      <c r="N21" s="37" t="str">
        <f>[10]결승기록지!$F$14</f>
        <v>3:42.59</v>
      </c>
      <c r="O21" s="35"/>
      <c r="P21" s="36" t="str">
        <f>[10]결승기록지!$E$15</f>
        <v>밀양중</v>
      </c>
      <c r="Q21" s="37" t="str">
        <f>[10]결승기록지!$F$15</f>
        <v>3:49.28</v>
      </c>
      <c r="R21" s="35"/>
      <c r="S21" s="36"/>
      <c r="T21" s="37"/>
      <c r="U21" s="35"/>
      <c r="V21" s="36"/>
      <c r="W21" s="37"/>
      <c r="X21" s="35"/>
      <c r="Y21" s="36"/>
      <c r="Z21" s="37"/>
    </row>
    <row r="22" spans="1:29" s="46" customFormat="1" ht="13.5" customHeight="1">
      <c r="A22" s="160"/>
      <c r="B22" s="13"/>
      <c r="C22" s="161" t="str">
        <f>[10]결승기록지!$C$11</f>
        <v>정우찬 정준우 곽의찬 김동진</v>
      </c>
      <c r="D22" s="162"/>
      <c r="E22" s="163"/>
      <c r="F22" s="161" t="str">
        <f>[10]결승기록지!$C$12</f>
        <v>이민준 정광민 김권율 홍준석</v>
      </c>
      <c r="G22" s="162"/>
      <c r="H22" s="163"/>
      <c r="I22" s="161" t="str">
        <f>[10]결승기록지!$C$13</f>
        <v>양현욱 기은결 김민성 박태언</v>
      </c>
      <c r="J22" s="162"/>
      <c r="K22" s="163"/>
      <c r="L22" s="161" t="str">
        <f>[10]결승기록지!$C$14</f>
        <v>서동현 최준혁 김명진 허   란</v>
      </c>
      <c r="M22" s="162"/>
      <c r="N22" s="163"/>
      <c r="O22" s="161" t="str">
        <f>[10]결승기록지!$C$15</f>
        <v>박철우 오종철 이상기 이진윤</v>
      </c>
      <c r="P22" s="162"/>
      <c r="Q22" s="163"/>
      <c r="R22" s="71"/>
      <c r="S22" s="110"/>
      <c r="T22" s="111"/>
      <c r="U22" s="71"/>
      <c r="V22" s="110"/>
      <c r="W22" s="111"/>
      <c r="X22" s="71"/>
      <c r="Y22" s="110"/>
      <c r="Z22" s="111"/>
    </row>
    <row r="23" spans="1:29" s="46" customFormat="1" ht="13.5" customHeight="1">
      <c r="A23" s="72">
        <v>3</v>
      </c>
      <c r="B23" s="15" t="s">
        <v>25</v>
      </c>
      <c r="C23" s="66" t="str">
        <f>[11]높이!$C$11</f>
        <v>이성진</v>
      </c>
      <c r="D23" s="45" t="str">
        <f>[11]높이!$E$11</f>
        <v>봉담중</v>
      </c>
      <c r="E23" s="73" t="str">
        <f>[11]높이!$F$11</f>
        <v>1.75</v>
      </c>
      <c r="F23" s="66" t="str">
        <f>[11]높이!$C$12</f>
        <v>정현담</v>
      </c>
      <c r="G23" s="45" t="str">
        <f>[11]높이!$E$12</f>
        <v>전남체육중</v>
      </c>
      <c r="H23" s="73" t="str">
        <f>[11]높이!$F$12</f>
        <v>1.70</v>
      </c>
      <c r="I23" s="66" t="str">
        <f>[11]높이!$C$13</f>
        <v>정석훈</v>
      </c>
      <c r="J23" s="45" t="str">
        <f>[11]높이!$E$13</f>
        <v>전북체육중</v>
      </c>
      <c r="K23" s="73" t="str">
        <f>[11]높이!$F$13</f>
        <v>1.60</v>
      </c>
      <c r="L23" s="66" t="str">
        <f>[11]높이!$C$14</f>
        <v>서정운</v>
      </c>
      <c r="M23" s="45" t="str">
        <f>[11]높이!$E$14</f>
        <v>영월중</v>
      </c>
      <c r="N23" s="73" t="str">
        <f>[11]높이!$F$14</f>
        <v>1.55</v>
      </c>
      <c r="O23" s="66"/>
      <c r="P23" s="45"/>
      <c r="Q23" s="73"/>
      <c r="R23" s="66"/>
      <c r="S23" s="45"/>
      <c r="T23" s="73"/>
      <c r="U23" s="66"/>
      <c r="V23" s="45"/>
      <c r="W23" s="73"/>
      <c r="X23" s="66"/>
      <c r="Y23" s="45"/>
      <c r="Z23" s="108"/>
      <c r="AA23" s="49"/>
      <c r="AB23" s="49"/>
      <c r="AC23" s="49"/>
    </row>
    <row r="24" spans="1:29" s="46" customFormat="1" ht="13.5" customHeight="1">
      <c r="A24" s="52"/>
      <c r="B24" s="15" t="s">
        <v>26</v>
      </c>
      <c r="C24" s="105" t="s">
        <v>57</v>
      </c>
      <c r="D24" s="106" t="s">
        <v>57</v>
      </c>
      <c r="E24" s="107" t="s">
        <v>55</v>
      </c>
      <c r="F24" s="105" t="s">
        <v>55</v>
      </c>
      <c r="G24" s="106" t="s">
        <v>57</v>
      </c>
      <c r="H24" s="107" t="s">
        <v>55</v>
      </c>
      <c r="I24" s="74"/>
      <c r="J24" s="75"/>
      <c r="K24" s="76"/>
      <c r="L24" s="74"/>
      <c r="M24" s="75"/>
      <c r="N24" s="76"/>
      <c r="O24" s="74"/>
      <c r="P24" s="75"/>
      <c r="Q24" s="76"/>
      <c r="R24" s="74"/>
      <c r="S24" s="75"/>
      <c r="T24" s="76"/>
      <c r="U24" s="74"/>
      <c r="V24" s="75"/>
      <c r="W24" s="76"/>
      <c r="X24" s="74"/>
      <c r="Y24" s="75"/>
      <c r="Z24" s="76"/>
      <c r="AA24" s="49"/>
      <c r="AB24" s="49"/>
      <c r="AC24" s="49"/>
    </row>
    <row r="25" spans="1:29" s="46" customFormat="1" ht="13.5" customHeight="1">
      <c r="A25" s="160">
        <v>2</v>
      </c>
      <c r="B25" s="14" t="s">
        <v>27</v>
      </c>
      <c r="C25" s="77" t="str">
        <f>[11]멀리!$C$11</f>
        <v>김민석</v>
      </c>
      <c r="D25" s="78" t="str">
        <f>[11]멀리!$E$11</f>
        <v>서생중</v>
      </c>
      <c r="E25" s="79" t="str">
        <f>[11]멀리!$F$11</f>
        <v>6.67</v>
      </c>
      <c r="F25" s="77" t="str">
        <f>[11]멀리!$C$12</f>
        <v>김도영</v>
      </c>
      <c r="G25" s="78" t="str">
        <f>[11]멀리!$E$12</f>
        <v>온양용화중</v>
      </c>
      <c r="H25" s="79" t="str">
        <f>[11]멀리!$F$12</f>
        <v>5.96</v>
      </c>
      <c r="I25" s="77" t="str">
        <f>[11]멀리!$C$13</f>
        <v>최준혁</v>
      </c>
      <c r="J25" s="78" t="str">
        <f>[11]멀리!$E$13</f>
        <v>울산스포츠과학중</v>
      </c>
      <c r="K25" s="79" t="str">
        <f>[11]멀리!$F$13</f>
        <v>5.74</v>
      </c>
      <c r="L25" s="77" t="str">
        <f>[11]멀리!$C$14</f>
        <v>한결</v>
      </c>
      <c r="M25" s="78" t="str">
        <f>[11]멀리!$E$14</f>
        <v>강원체육중</v>
      </c>
      <c r="N25" s="79" t="str">
        <f>[11]멀리!$F$14</f>
        <v>5.71</v>
      </c>
      <c r="O25" s="77" t="str">
        <f>[11]멀리!$C$15</f>
        <v>이세현</v>
      </c>
      <c r="P25" s="78" t="str">
        <f>[11]멀리!$E$15</f>
        <v>울산스포츠과학중</v>
      </c>
      <c r="Q25" s="79" t="str">
        <f>[11]멀리!$F$15</f>
        <v>5.55</v>
      </c>
      <c r="R25" s="77" t="str">
        <f>[11]멀리!$C$16</f>
        <v>권혁찬</v>
      </c>
      <c r="S25" s="78" t="str">
        <f>[11]멀리!$E$16</f>
        <v>능곡중</v>
      </c>
      <c r="T25" s="79" t="str">
        <f>[11]멀리!$F$16</f>
        <v>5.46</v>
      </c>
      <c r="U25" s="77" t="str">
        <f>[11]멀리!$C$17</f>
        <v>이신명</v>
      </c>
      <c r="V25" s="78" t="str">
        <f>[11]멀리!$E$17</f>
        <v>강릉해람중</v>
      </c>
      <c r="W25" s="79" t="str">
        <f>[11]멀리!$F$17</f>
        <v>5.42</v>
      </c>
      <c r="X25" s="77" t="str">
        <f>[11]멀리!$C$18</f>
        <v>금민섭</v>
      </c>
      <c r="Y25" s="78" t="str">
        <f>[11]멀리!$E$18</f>
        <v>별망중</v>
      </c>
      <c r="Z25" s="119" t="str">
        <f>[11]멀리!$F$18</f>
        <v>5.15</v>
      </c>
    </row>
    <row r="26" spans="1:29" s="46" customFormat="1" ht="13.5" customHeight="1">
      <c r="A26" s="160"/>
      <c r="B26" s="13" t="s">
        <v>16</v>
      </c>
      <c r="C26" s="80"/>
      <c r="D26" s="81" t="str">
        <f>[11]멀리!$G$11</f>
        <v>0.5</v>
      </c>
      <c r="E26" s="82"/>
      <c r="F26" s="80"/>
      <c r="G26" s="81" t="str">
        <f>[11]멀리!$G$12</f>
        <v>-0.1</v>
      </c>
      <c r="H26" s="82"/>
      <c r="I26" s="80"/>
      <c r="J26" s="81" t="str">
        <f>[11]멀리!$G$13</f>
        <v>-0.4</v>
      </c>
      <c r="K26" s="82"/>
      <c r="L26" s="80"/>
      <c r="M26" s="81" t="str">
        <f>[11]멀리!$G$14</f>
        <v>0.1</v>
      </c>
      <c r="N26" s="82"/>
      <c r="O26" s="80"/>
      <c r="P26" s="81" t="str">
        <f>[11]멀리!$G$15</f>
        <v>-0.3</v>
      </c>
      <c r="Q26" s="82"/>
      <c r="R26" s="80"/>
      <c r="S26" s="81" t="str">
        <f>[11]멀리!$G$16</f>
        <v>-0.6</v>
      </c>
      <c r="T26" s="82"/>
      <c r="U26" s="80"/>
      <c r="V26" s="81" t="str">
        <f>[11]멀리!$G$17</f>
        <v>1.4</v>
      </c>
      <c r="W26" s="82"/>
      <c r="X26" s="80"/>
      <c r="Y26" s="81" t="str">
        <f>[11]멀리!$G$18</f>
        <v>-0.8</v>
      </c>
      <c r="Z26" s="120"/>
    </row>
    <row r="27" spans="1:29" s="46" customFormat="1" ht="13.5" customHeight="1">
      <c r="A27" s="160">
        <v>4</v>
      </c>
      <c r="B27" s="14" t="s">
        <v>28</v>
      </c>
      <c r="C27" s="83" t="str">
        <f>[11]세단!$C$11</f>
        <v>한결</v>
      </c>
      <c r="D27" s="84" t="str">
        <f>[11]세단!$E$11</f>
        <v>강원체육중</v>
      </c>
      <c r="E27" s="85" t="str">
        <f>[11]세단!$F$11</f>
        <v>12.51</v>
      </c>
      <c r="F27" s="83" t="str">
        <f>[11]세단!$C$12</f>
        <v>이동관</v>
      </c>
      <c r="G27" s="84" t="str">
        <f>[11]세단!$E$12</f>
        <v>전라중</v>
      </c>
      <c r="H27" s="85" t="str">
        <f>[11]세단!$F$12</f>
        <v>11.93</v>
      </c>
      <c r="I27" s="83" t="str">
        <f>[11]세단!$C$13</f>
        <v>금민섭</v>
      </c>
      <c r="J27" s="84" t="str">
        <f>[11]세단!$E$13</f>
        <v>별망중</v>
      </c>
      <c r="K27" s="85" t="str">
        <f>[11]세단!$F$13</f>
        <v>11.51</v>
      </c>
      <c r="L27" s="83" t="str">
        <f>[11]세단!$C$14</f>
        <v>이세현</v>
      </c>
      <c r="M27" s="84" t="str">
        <f>[11]세단!$E$14</f>
        <v>울산스포츠과학중</v>
      </c>
      <c r="N27" s="85" t="str">
        <f>[11]세단!$F$14</f>
        <v>11.50</v>
      </c>
      <c r="O27" s="83" t="str">
        <f>[11]세단!$C$15</f>
        <v>황승연</v>
      </c>
      <c r="P27" s="84" t="str">
        <f>[11]세단!$E$15</f>
        <v>능곡중</v>
      </c>
      <c r="Q27" s="85" t="str">
        <f>[11]세단!$F$15</f>
        <v>11.31</v>
      </c>
      <c r="R27" s="83"/>
      <c r="S27" s="84"/>
      <c r="T27" s="85"/>
      <c r="U27" s="83"/>
      <c r="V27" s="84"/>
      <c r="W27" s="85"/>
      <c r="X27" s="83"/>
      <c r="Y27" s="84"/>
      <c r="Z27" s="85"/>
    </row>
    <row r="28" spans="1:29" s="46" customFormat="1" ht="13.5" customHeight="1">
      <c r="A28" s="160"/>
      <c r="B28" s="13" t="s">
        <v>16</v>
      </c>
      <c r="C28" s="42"/>
      <c r="D28" s="43" t="str">
        <f>[11]세단!$G$11</f>
        <v>1.0</v>
      </c>
      <c r="E28" s="44"/>
      <c r="F28" s="42"/>
      <c r="G28" s="43" t="str">
        <f>[11]세단!$G$12</f>
        <v>0.4</v>
      </c>
      <c r="H28" s="44"/>
      <c r="I28" s="42"/>
      <c r="J28" s="43" t="str">
        <f>[11]세단!$G$13</f>
        <v>0.5</v>
      </c>
      <c r="K28" s="44"/>
      <c r="L28" s="42"/>
      <c r="M28" s="43" t="str">
        <f>[11]세단!$G$14</f>
        <v>0.5</v>
      </c>
      <c r="N28" s="44"/>
      <c r="O28" s="42"/>
      <c r="P28" s="43" t="str">
        <f>[11]세단!$G$15</f>
        <v>1.1</v>
      </c>
      <c r="Q28" s="44"/>
      <c r="R28" s="42"/>
      <c r="S28" s="43"/>
      <c r="T28" s="44"/>
      <c r="U28" s="42"/>
      <c r="V28" s="43"/>
      <c r="W28" s="44"/>
      <c r="X28" s="42"/>
      <c r="Y28" s="43"/>
      <c r="Z28" s="44"/>
    </row>
    <row r="29" spans="1:29" s="46" customFormat="1" ht="13.5" customHeight="1">
      <c r="A29" s="51">
        <v>2</v>
      </c>
      <c r="B29" s="15" t="s">
        <v>29</v>
      </c>
      <c r="C29" s="17" t="str">
        <f>[11]포환!$C$11</f>
        <v>박시훈</v>
      </c>
      <c r="D29" s="18" t="str">
        <f>[11]포환!$E$11</f>
        <v>구미인덕중</v>
      </c>
      <c r="E29" s="19" t="str">
        <f>[11]포환!$F$11</f>
        <v>22.07 DR</v>
      </c>
      <c r="F29" s="17" t="str">
        <f>[11]포환!$C$12</f>
        <v>원찬우</v>
      </c>
      <c r="G29" s="18" t="str">
        <f>[11]포환!$E$12</f>
        <v>반곡중</v>
      </c>
      <c r="H29" s="19" t="str">
        <f>[11]포환!$F$12</f>
        <v>18.38</v>
      </c>
      <c r="I29" s="17" t="str">
        <f>[11]포환!$C$13</f>
        <v>손창현</v>
      </c>
      <c r="J29" s="18" t="str">
        <f>[11]포환!$E$13</f>
        <v>구미인덕중</v>
      </c>
      <c r="K29" s="19" t="str">
        <f>[11]포환!$F$13</f>
        <v>16.53</v>
      </c>
      <c r="L29" s="17" t="str">
        <f>[11]포환!$C$14</f>
        <v>이수환</v>
      </c>
      <c r="M29" s="18" t="str">
        <f>[11]포환!$E$14</f>
        <v>익산지원중</v>
      </c>
      <c r="N29" s="19" t="str">
        <f>[11]포환!$F$14</f>
        <v>13.04</v>
      </c>
      <c r="O29" s="17" t="str">
        <f>[11]포환!$C$15</f>
        <v>한동현</v>
      </c>
      <c r="P29" s="18" t="str">
        <f>[11]포환!$E$15</f>
        <v>금파중</v>
      </c>
      <c r="Q29" s="19" t="str">
        <f>[11]포환!$F$15</f>
        <v>11.75</v>
      </c>
      <c r="R29" s="17" t="str">
        <f>[11]포환!$C$16</f>
        <v>유민준</v>
      </c>
      <c r="S29" s="18" t="str">
        <f>[11]포환!$E$16</f>
        <v>반곡중</v>
      </c>
      <c r="T29" s="19" t="str">
        <f>[11]포환!$F$16</f>
        <v>10.03</v>
      </c>
      <c r="U29" s="17" t="str">
        <f>[11]포환!$C$17</f>
        <v>이대경</v>
      </c>
      <c r="V29" s="18" t="str">
        <f>[11]포환!$E$17</f>
        <v>능곡중</v>
      </c>
      <c r="W29" s="19" t="str">
        <f>[11]포환!$F$17</f>
        <v>9.14</v>
      </c>
      <c r="X29" s="17"/>
      <c r="Y29" s="18"/>
      <c r="Z29" s="19"/>
    </row>
    <row r="30" spans="1:29" s="46" customFormat="1" ht="13.5" customHeight="1">
      <c r="A30" s="51">
        <v>3</v>
      </c>
      <c r="B30" s="15" t="s">
        <v>30</v>
      </c>
      <c r="C30" s="17" t="str">
        <f>[11]원반!$C$11</f>
        <v>이태우</v>
      </c>
      <c r="D30" s="18" t="str">
        <f>[11]원반!$E$11</f>
        <v>전북체육중</v>
      </c>
      <c r="E30" s="19" t="str">
        <f>[11]원반!$F$11</f>
        <v>54.05</v>
      </c>
      <c r="F30" s="17" t="str">
        <f>[11]원반!$C$12</f>
        <v>원찬우</v>
      </c>
      <c r="G30" s="18" t="str">
        <f>[11]원반!$E$12</f>
        <v>반곡중</v>
      </c>
      <c r="H30" s="19" t="str">
        <f>[11]원반!$F$12</f>
        <v>48.07</v>
      </c>
      <c r="I30" s="17" t="str">
        <f>[11]원반!$C$13</f>
        <v>안중서</v>
      </c>
      <c r="J30" s="18" t="str">
        <f>[11]원반!$E$13</f>
        <v>별망중</v>
      </c>
      <c r="K30" s="19" t="str">
        <f>[11]원반!$F$13</f>
        <v>43.78</v>
      </c>
      <c r="L30" s="17" t="str">
        <f>[11]원반!$C$14</f>
        <v>김주완</v>
      </c>
      <c r="M30" s="18" t="str">
        <f>[11]원반!$E$14</f>
        <v>와동중</v>
      </c>
      <c r="N30" s="19" t="str">
        <f>[11]원반!$F$14</f>
        <v>41.73</v>
      </c>
      <c r="O30" s="17" t="str">
        <f>[11]원반!$C$15</f>
        <v>김우현</v>
      </c>
      <c r="P30" s="18" t="str">
        <f>[11]원반!$E$15</f>
        <v>시흥중</v>
      </c>
      <c r="Q30" s="19" t="str">
        <f>[11]원반!$F$15</f>
        <v>41.32</v>
      </c>
      <c r="R30" s="17" t="str">
        <f>[11]원반!$C$16</f>
        <v>이규호</v>
      </c>
      <c r="S30" s="18" t="str">
        <f>[11]원반!$E$16</f>
        <v>반곡중</v>
      </c>
      <c r="T30" s="19" t="str">
        <f>[11]원반!$F$16</f>
        <v>36.65</v>
      </c>
      <c r="U30" s="17" t="str">
        <f>[11]원반!$C$17</f>
        <v>양동근</v>
      </c>
      <c r="V30" s="18" t="str">
        <f>[11]원반!$E$17</f>
        <v>익산지원중</v>
      </c>
      <c r="W30" s="19" t="str">
        <f>[11]원반!$F$17</f>
        <v>31.12</v>
      </c>
      <c r="X30" s="17" t="str">
        <f>[11]원반!$C$18</f>
        <v>이대경</v>
      </c>
      <c r="Y30" s="18" t="str">
        <f>[11]원반!$E$18</f>
        <v>능곡중</v>
      </c>
      <c r="Z30" s="19" t="str">
        <f>[11]원반!$F$18</f>
        <v>22.93</v>
      </c>
    </row>
    <row r="31" spans="1:29" s="46" customFormat="1" ht="13.5" customHeight="1">
      <c r="A31" s="51">
        <v>3</v>
      </c>
      <c r="B31" s="15" t="s">
        <v>31</v>
      </c>
      <c r="C31" s="17" t="str">
        <f>[11]투창!$C$11</f>
        <v>장하진</v>
      </c>
      <c r="D31" s="18" t="str">
        <f>[11]투창!$E$11</f>
        <v>대전대신중</v>
      </c>
      <c r="E31" s="19" t="str">
        <f>[11]투창!$F$11</f>
        <v>56.11</v>
      </c>
      <c r="F31" s="17" t="str">
        <f>[11]투창!$C$12</f>
        <v>박혁준</v>
      </c>
      <c r="G31" s="18" t="str">
        <f>[11]투창!$E$12</f>
        <v>비아중</v>
      </c>
      <c r="H31" s="19" t="str">
        <f>[11]투창!$F$12</f>
        <v>54.48</v>
      </c>
      <c r="I31" s="17" t="str">
        <f>[11]투창!$C$13</f>
        <v>김민찬</v>
      </c>
      <c r="J31" s="18" t="str">
        <f>[11]투창!$E$13</f>
        <v>강원체육중</v>
      </c>
      <c r="K31" s="19" t="str">
        <f>[11]투창!$F$13</f>
        <v>51.43</v>
      </c>
      <c r="L31" s="17" t="str">
        <f>[11]투창!$C$14</f>
        <v>곽민서</v>
      </c>
      <c r="M31" s="18" t="str">
        <f>[11]투창!$E$14</f>
        <v>강원체육중</v>
      </c>
      <c r="N31" s="19" t="str">
        <f>[11]투창!$F$14</f>
        <v>46.53</v>
      </c>
      <c r="O31" s="17" t="str">
        <f>[11]투창!$C$15</f>
        <v>이규호</v>
      </c>
      <c r="P31" s="18" t="str">
        <f>[11]투창!$E$15</f>
        <v>반곡중</v>
      </c>
      <c r="Q31" s="19" t="str">
        <f>[11]투창!$F$15</f>
        <v>45.52</v>
      </c>
      <c r="R31" s="17" t="str">
        <f>[11]투창!$C$16</f>
        <v>김주완</v>
      </c>
      <c r="S31" s="18" t="str">
        <f>[11]투창!$E$16</f>
        <v>와동중</v>
      </c>
      <c r="T31" s="19" t="str">
        <f>[11]투창!$F$16</f>
        <v>44.65</v>
      </c>
      <c r="U31" s="17" t="str">
        <f>[11]투창!$C$17</f>
        <v>고반석</v>
      </c>
      <c r="V31" s="18" t="str">
        <f>[11]투창!$E$17</f>
        <v>음성중</v>
      </c>
      <c r="W31" s="19" t="str">
        <f>[11]투창!$F$17</f>
        <v>38.06</v>
      </c>
      <c r="X31" s="17" t="str">
        <f>[11]투창!$C$18</f>
        <v>김우현</v>
      </c>
      <c r="Y31" s="18" t="str">
        <f>[11]투창!$E$18</f>
        <v>시흥중</v>
      </c>
      <c r="Z31" s="19" t="str">
        <f>[11]투창!$F$18</f>
        <v>37.35</v>
      </c>
    </row>
    <row r="32" spans="1:29" s="46" customFormat="1" ht="13.5" customHeight="1">
      <c r="A32" s="51">
        <v>4</v>
      </c>
      <c r="B32" s="15" t="s">
        <v>32</v>
      </c>
      <c r="C32" s="17" t="str">
        <f>'[11]5종경기'!$C$11</f>
        <v>서하운</v>
      </c>
      <c r="D32" s="18" t="str">
        <f>'[11]5종경기'!$E$11</f>
        <v>동방중</v>
      </c>
      <c r="E32" s="19" t="str">
        <f>'[11]5종경기'!$F$11</f>
        <v>2,917점</v>
      </c>
      <c r="F32" s="17" t="str">
        <f>'[11]5종경기'!$C$12</f>
        <v>류동원</v>
      </c>
      <c r="G32" s="18" t="str">
        <f>'[11]5종경기'!$E$12</f>
        <v>울산스포츠과학중</v>
      </c>
      <c r="H32" s="19" t="str">
        <f>'[11]5종경기'!$F$12</f>
        <v>2,803점</v>
      </c>
      <c r="I32" s="17" t="str">
        <f>'[11]5종경기'!$C$13</f>
        <v>하헌재</v>
      </c>
      <c r="J32" s="18" t="str">
        <f>'[11]5종경기'!$E$13</f>
        <v>의흥중</v>
      </c>
      <c r="K32" s="19" t="str">
        <f>'[11]5종경기'!$F$13</f>
        <v>2,671점</v>
      </c>
      <c r="L32" s="17" t="str">
        <f>'[11]5종경기'!$C$14</f>
        <v>김재곤</v>
      </c>
      <c r="M32" s="18" t="str">
        <f>'[11]5종경기'!$E$14</f>
        <v>동방중</v>
      </c>
      <c r="N32" s="19" t="str">
        <f>'[11]5종경기'!$F$14</f>
        <v>2,542점</v>
      </c>
      <c r="O32" s="17"/>
      <c r="P32" s="18"/>
      <c r="Q32" s="19"/>
      <c r="R32" s="17"/>
      <c r="S32" s="18"/>
      <c r="T32" s="19"/>
      <c r="U32" s="17"/>
      <c r="V32" s="18"/>
      <c r="W32" s="19"/>
      <c r="X32" s="17"/>
      <c r="Y32" s="18"/>
      <c r="Z32" s="19"/>
    </row>
    <row r="33" spans="1:26" s="46" customFormat="1" ht="13.5" customHeight="1">
      <c r="A33" s="54"/>
      <c r="B33" s="34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s="9" customFormat="1" ht="14.25" customHeight="1">
      <c r="A34" s="54"/>
      <c r="B34" s="11" t="s">
        <v>33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>
      <c r="A35" s="54"/>
    </row>
    <row r="36" spans="1:26">
      <c r="A36" s="54"/>
    </row>
  </sheetData>
  <mergeCells count="24">
    <mergeCell ref="C18:H18"/>
    <mergeCell ref="A15:A16"/>
    <mergeCell ref="E2:T2"/>
    <mergeCell ref="B3:C3"/>
    <mergeCell ref="F3:S3"/>
    <mergeCell ref="A7:A8"/>
    <mergeCell ref="A9:A10"/>
    <mergeCell ref="A27:A28"/>
    <mergeCell ref="A19:A20"/>
    <mergeCell ref="C20:E20"/>
    <mergeCell ref="F20:H20"/>
    <mergeCell ref="I20:K20"/>
    <mergeCell ref="R20:T20"/>
    <mergeCell ref="U20:W20"/>
    <mergeCell ref="X20:Z20"/>
    <mergeCell ref="A21:A22"/>
    <mergeCell ref="A25:A26"/>
    <mergeCell ref="L20:N20"/>
    <mergeCell ref="O20:Q20"/>
    <mergeCell ref="C22:E22"/>
    <mergeCell ref="F22:H22"/>
    <mergeCell ref="I22:K22"/>
    <mergeCell ref="L22:N22"/>
    <mergeCell ref="O22:Q22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showGridLines="0" view="pageBreakPreview" zoomScale="120" zoomScaleSheetLayoutView="120" workbookViewId="0">
      <selection activeCell="AD9" sqref="AD9"/>
    </sheetView>
  </sheetViews>
  <sheetFormatPr defaultRowHeight="13.5"/>
  <cols>
    <col min="1" max="1" width="2.33203125" style="53" customWidth="1"/>
    <col min="2" max="2" width="5.44140625" customWidth="1"/>
    <col min="3" max="3" width="3.6640625" customWidth="1"/>
    <col min="4" max="4" width="4.6640625" customWidth="1"/>
    <col min="5" max="5" width="5.6640625" customWidth="1"/>
    <col min="6" max="6" width="3.6640625" customWidth="1"/>
    <col min="7" max="7" width="4.6640625" customWidth="1"/>
    <col min="8" max="8" width="5.6640625" customWidth="1"/>
    <col min="9" max="9" width="3.6640625" customWidth="1"/>
    <col min="10" max="10" width="4.6640625" customWidth="1"/>
    <col min="11" max="11" width="5.6640625" customWidth="1"/>
    <col min="12" max="12" width="3.6640625" customWidth="1"/>
    <col min="13" max="13" width="4.6640625" customWidth="1"/>
    <col min="14" max="14" width="5.6640625" customWidth="1"/>
    <col min="15" max="15" width="3.6640625" customWidth="1"/>
    <col min="16" max="16" width="4.6640625" customWidth="1"/>
    <col min="17" max="17" width="5.6640625" customWidth="1"/>
    <col min="18" max="18" width="3.6640625" customWidth="1"/>
    <col min="19" max="19" width="4.6640625" customWidth="1"/>
    <col min="20" max="20" width="5.6640625" customWidth="1"/>
    <col min="21" max="21" width="3.6640625" customWidth="1"/>
    <col min="22" max="22" width="4.6640625" customWidth="1"/>
    <col min="23" max="23" width="5.6640625" customWidth="1"/>
    <col min="24" max="24" width="3.6640625" customWidth="1"/>
    <col min="25" max="25" width="4.6640625" customWidth="1"/>
    <col min="26" max="26" width="5.6640625" customWidth="1"/>
    <col min="32" max="32" width="6.6640625" customWidth="1"/>
    <col min="33" max="34" width="8.88671875" hidden="1" customWidth="1"/>
  </cols>
  <sheetData>
    <row r="1" spans="1:26">
      <c r="A1" s="52"/>
    </row>
    <row r="2" spans="1:26" s="9" customFormat="1" ht="45" customHeight="1" thickBot="1">
      <c r="A2" s="52"/>
      <c r="B2" s="10"/>
      <c r="C2" s="10"/>
      <c r="D2" s="10"/>
      <c r="E2" s="167" t="s">
        <v>58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50" t="s">
        <v>3</v>
      </c>
      <c r="V2" s="50"/>
      <c r="W2" s="50"/>
      <c r="X2" s="50"/>
      <c r="Y2" s="50"/>
      <c r="Z2" s="50"/>
    </row>
    <row r="3" spans="1:26" s="9" customFormat="1" ht="14.25" thickTop="1">
      <c r="A3" s="53"/>
      <c r="B3" s="169" t="s">
        <v>34</v>
      </c>
      <c r="C3" s="169"/>
      <c r="D3" s="10"/>
      <c r="E3" s="10"/>
      <c r="F3" s="170" t="s">
        <v>59</v>
      </c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52"/>
      <c r="B5" s="7" t="s">
        <v>5</v>
      </c>
      <c r="C5" s="2"/>
      <c r="D5" s="3" t="s">
        <v>6</v>
      </c>
      <c r="E5" s="4"/>
      <c r="F5" s="2"/>
      <c r="G5" s="3" t="s">
        <v>0</v>
      </c>
      <c r="H5" s="4"/>
      <c r="I5" s="2"/>
      <c r="J5" s="3" t="s">
        <v>7</v>
      </c>
      <c r="K5" s="4"/>
      <c r="L5" s="2"/>
      <c r="M5" s="3" t="s">
        <v>8</v>
      </c>
      <c r="N5" s="4"/>
      <c r="O5" s="2"/>
      <c r="P5" s="3" t="s">
        <v>9</v>
      </c>
      <c r="Q5" s="4"/>
      <c r="R5" s="2"/>
      <c r="S5" s="3" t="s">
        <v>1</v>
      </c>
      <c r="T5" s="4"/>
      <c r="U5" s="2"/>
      <c r="V5" s="3" t="s">
        <v>10</v>
      </c>
      <c r="W5" s="4"/>
      <c r="X5" s="2"/>
      <c r="Y5" s="3" t="s">
        <v>11</v>
      </c>
      <c r="Z5" s="4"/>
    </row>
    <row r="6" spans="1:26" ht="14.25" thickBot="1">
      <c r="A6" s="51"/>
      <c r="B6" s="6" t="s">
        <v>12</v>
      </c>
      <c r="C6" s="5" t="s">
        <v>13</v>
      </c>
      <c r="D6" s="5" t="s">
        <v>2</v>
      </c>
      <c r="E6" s="5" t="s">
        <v>14</v>
      </c>
      <c r="F6" s="5" t="s">
        <v>13</v>
      </c>
      <c r="G6" s="5" t="s">
        <v>2</v>
      </c>
      <c r="H6" s="5" t="s">
        <v>14</v>
      </c>
      <c r="I6" s="5" t="s">
        <v>13</v>
      </c>
      <c r="J6" s="5" t="s">
        <v>2</v>
      </c>
      <c r="K6" s="5" t="s">
        <v>14</v>
      </c>
      <c r="L6" s="5" t="s">
        <v>13</v>
      </c>
      <c r="M6" s="5" t="s">
        <v>2</v>
      </c>
      <c r="N6" s="5" t="s">
        <v>14</v>
      </c>
      <c r="O6" s="5" t="s">
        <v>13</v>
      </c>
      <c r="P6" s="5" t="s">
        <v>2</v>
      </c>
      <c r="Q6" s="5" t="s">
        <v>14</v>
      </c>
      <c r="R6" s="5" t="s">
        <v>13</v>
      </c>
      <c r="S6" s="5" t="s">
        <v>2</v>
      </c>
      <c r="T6" s="5" t="s">
        <v>14</v>
      </c>
      <c r="U6" s="5" t="s">
        <v>13</v>
      </c>
      <c r="V6" s="5" t="s">
        <v>2</v>
      </c>
      <c r="W6" s="5" t="s">
        <v>14</v>
      </c>
      <c r="X6" s="5" t="s">
        <v>13</v>
      </c>
      <c r="Y6" s="5" t="s">
        <v>2</v>
      </c>
      <c r="Z6" s="5" t="s">
        <v>14</v>
      </c>
    </row>
    <row r="7" spans="1:26" s="46" customFormat="1" ht="13.5" customHeight="1" thickTop="1">
      <c r="A7" s="160">
        <v>1</v>
      </c>
      <c r="B7" s="12" t="s">
        <v>15</v>
      </c>
      <c r="C7" s="25" t="str">
        <f>[12]결승기록지!$C$11</f>
        <v>배윤진</v>
      </c>
      <c r="D7" s="26" t="str">
        <f>[12]결승기록지!$E$11</f>
        <v>부원여자중</v>
      </c>
      <c r="E7" s="27" t="str">
        <f>[12]결승기록지!$F$11</f>
        <v>12.41</v>
      </c>
      <c r="F7" s="25" t="str">
        <f>[12]결승기록지!$C$12</f>
        <v>기영난</v>
      </c>
      <c r="G7" s="26" t="str">
        <f>[12]결승기록지!$E$12</f>
        <v>다산중</v>
      </c>
      <c r="H7" s="27" t="str">
        <f>[12]결승기록지!$F$12</f>
        <v>12.43</v>
      </c>
      <c r="I7" s="25" t="str">
        <f>[12]결승기록지!$C$13</f>
        <v>이다인</v>
      </c>
      <c r="J7" s="26" t="str">
        <f>[12]결승기록지!$E$13</f>
        <v>경명여자중</v>
      </c>
      <c r="K7" s="27" t="str">
        <f>[12]결승기록지!$F$13</f>
        <v>12.58</v>
      </c>
      <c r="L7" s="25" t="str">
        <f>[12]결승기록지!$C$14</f>
        <v>박은서</v>
      </c>
      <c r="M7" s="26" t="str">
        <f>[12]결승기록지!$E$14</f>
        <v>용인중</v>
      </c>
      <c r="N7" s="27" t="str">
        <f>[12]결승기록지!$F$14</f>
        <v>12.66</v>
      </c>
      <c r="O7" s="25" t="str">
        <f>[12]결승기록지!$C$15</f>
        <v>신규리</v>
      </c>
      <c r="P7" s="26" t="str">
        <f>[12]결승기록지!$E$15</f>
        <v>인화여자중</v>
      </c>
      <c r="Q7" s="27" t="str">
        <f>[12]결승기록지!$F$15</f>
        <v>12.80</v>
      </c>
      <c r="R7" s="25" t="str">
        <f>[12]결승기록지!$C$16</f>
        <v>장효민</v>
      </c>
      <c r="S7" s="26" t="str">
        <f>[12]결승기록지!$E$16</f>
        <v>소천중</v>
      </c>
      <c r="T7" s="27" t="str">
        <f>[12]결승기록지!$F$16</f>
        <v>12.94</v>
      </c>
      <c r="U7" s="25" t="str">
        <f>[12]결승기록지!$C$17</f>
        <v>황세정</v>
      </c>
      <c r="V7" s="26" t="str">
        <f>[12]결승기록지!$E$17</f>
        <v>철산중</v>
      </c>
      <c r="W7" s="27" t="str">
        <f>[12]결승기록지!$F$17</f>
        <v>12.97</v>
      </c>
      <c r="X7" s="25" t="str">
        <f>[12]결승기록지!$C$18</f>
        <v>유영은</v>
      </c>
      <c r="Y7" s="26" t="str">
        <f>[12]결승기록지!$E$18</f>
        <v>서곶중</v>
      </c>
      <c r="Z7" s="27" t="str">
        <f>[12]결승기록지!$F$18</f>
        <v>13.12</v>
      </c>
    </row>
    <row r="8" spans="1:26" s="46" customFormat="1" ht="13.5" customHeight="1">
      <c r="A8" s="160"/>
      <c r="B8" s="13" t="s">
        <v>16</v>
      </c>
      <c r="C8" s="109"/>
      <c r="D8" s="28" t="str">
        <f>[12]결승기록지!$G$8</f>
        <v>0.3</v>
      </c>
      <c r="E8" s="110"/>
      <c r="F8" s="110"/>
      <c r="G8" s="28"/>
      <c r="H8" s="110"/>
      <c r="I8" s="110"/>
      <c r="J8" s="28"/>
      <c r="K8" s="110"/>
      <c r="L8" s="110"/>
      <c r="M8" s="28"/>
      <c r="N8" s="110"/>
      <c r="O8" s="110"/>
      <c r="P8" s="28"/>
      <c r="Q8" s="110"/>
      <c r="R8" s="110"/>
      <c r="S8" s="28"/>
      <c r="T8" s="110"/>
      <c r="U8" s="110"/>
      <c r="V8" s="28"/>
      <c r="W8" s="110"/>
      <c r="X8" s="110"/>
      <c r="Y8" s="28"/>
      <c r="Z8" s="111"/>
    </row>
    <row r="9" spans="1:26" s="46" customFormat="1" ht="13.5" customHeight="1">
      <c r="A9" s="160">
        <v>2</v>
      </c>
      <c r="B9" s="14" t="s">
        <v>17</v>
      </c>
      <c r="C9" s="35" t="str">
        <f>[13]결승기록지!$C$11</f>
        <v>기영난</v>
      </c>
      <c r="D9" s="36" t="str">
        <f>[13]결승기록지!$E$11</f>
        <v>다산중</v>
      </c>
      <c r="E9" s="37" t="str">
        <f>[13]결승기록지!$F$11</f>
        <v>25.38</v>
      </c>
      <c r="F9" s="35" t="str">
        <f>[13]결승기록지!$C$12</f>
        <v>이다인</v>
      </c>
      <c r="G9" s="36" t="str">
        <f>[13]결승기록지!$E$12</f>
        <v>경명여자중</v>
      </c>
      <c r="H9" s="37" t="str">
        <f>[13]결승기록지!$F$12</f>
        <v>25.69</v>
      </c>
      <c r="I9" s="35" t="str">
        <f>[13]결승기록지!$C$13</f>
        <v>채지아</v>
      </c>
      <c r="J9" s="36" t="str">
        <f>[13]결승기록지!$E$13</f>
        <v>가평중</v>
      </c>
      <c r="K9" s="37" t="str">
        <f>[13]결승기록지!$F$13</f>
        <v>25.82</v>
      </c>
      <c r="L9" s="35" t="str">
        <f>[13]결승기록지!$C$14</f>
        <v>신규리</v>
      </c>
      <c r="M9" s="36" t="str">
        <f>[13]결승기록지!$E$14</f>
        <v>인화여자중</v>
      </c>
      <c r="N9" s="37" t="str">
        <f>[13]결승기록지!$F$14</f>
        <v>26.47</v>
      </c>
      <c r="O9" s="35" t="str">
        <f>[13]결승기록지!$C$15</f>
        <v>김희원</v>
      </c>
      <c r="P9" s="36" t="str">
        <f>[13]결승기록지!$E$15</f>
        <v>광주체육중</v>
      </c>
      <c r="Q9" s="37" t="str">
        <f>[13]결승기록지!$F$15</f>
        <v>26.82</v>
      </c>
      <c r="R9" s="35" t="str">
        <f>[13]결승기록지!$C$16</f>
        <v>이시현</v>
      </c>
      <c r="S9" s="36" t="str">
        <f>[13]결승기록지!$E$16</f>
        <v>관양중</v>
      </c>
      <c r="T9" s="37" t="str">
        <f>[13]결승기록지!$F$16</f>
        <v>27.01</v>
      </c>
      <c r="U9" s="35" t="str">
        <f>[13]결승기록지!$C$17</f>
        <v>윤예은</v>
      </c>
      <c r="V9" s="36" t="str">
        <f>[13]결승기록지!$E$17</f>
        <v>경기경안중</v>
      </c>
      <c r="W9" s="37" t="str">
        <f>[13]결승기록지!$F$17</f>
        <v>27.16</v>
      </c>
      <c r="X9" s="35"/>
      <c r="Y9" s="36"/>
      <c r="Z9" s="37"/>
    </row>
    <row r="10" spans="1:26" s="46" customFormat="1" ht="13.5" customHeight="1">
      <c r="A10" s="160"/>
      <c r="B10" s="13" t="s">
        <v>16</v>
      </c>
      <c r="C10" s="38"/>
      <c r="D10" s="39" t="str">
        <f>[13]결승기록지!$G$8</f>
        <v>0.8</v>
      </c>
      <c r="E10" s="41"/>
      <c r="F10" s="110"/>
      <c r="G10" s="28"/>
      <c r="H10" s="110"/>
      <c r="I10" s="110"/>
      <c r="J10" s="28"/>
      <c r="K10" s="110"/>
      <c r="L10" s="110"/>
      <c r="M10" s="28"/>
      <c r="N10" s="110"/>
      <c r="O10" s="110"/>
      <c r="P10" s="28"/>
      <c r="Q10" s="110"/>
      <c r="R10" s="110"/>
      <c r="S10" s="28"/>
      <c r="T10" s="110"/>
      <c r="U10" s="110"/>
      <c r="V10" s="28"/>
      <c r="W10" s="110"/>
      <c r="X10" s="110"/>
      <c r="Y10" s="28"/>
      <c r="Z10" s="111"/>
    </row>
    <row r="11" spans="1:26" s="46" customFormat="1" ht="13.5" customHeight="1">
      <c r="A11" s="51">
        <v>3</v>
      </c>
      <c r="B11" s="15" t="s">
        <v>18</v>
      </c>
      <c r="C11" s="17" t="str">
        <f>[14]결승기록지!$C$11</f>
        <v>여슬아</v>
      </c>
      <c r="D11" s="18" t="str">
        <f>[14]결승기록지!$E$11</f>
        <v>송운중</v>
      </c>
      <c r="E11" s="19" t="str">
        <f>[14]결승기록지!$F$11</f>
        <v>1:00.15</v>
      </c>
      <c r="F11" s="17" t="str">
        <f>[14]결승기록지!$C$12</f>
        <v>진민희</v>
      </c>
      <c r="G11" s="18" t="str">
        <f>[14]결승기록지!$E$12</f>
        <v>경수중</v>
      </c>
      <c r="H11" s="19" t="str">
        <f>[14]결승기록지!$F$12</f>
        <v>1:00.53</v>
      </c>
      <c r="I11" s="17" t="str">
        <f>[14]결승기록지!$C$13</f>
        <v>이민경</v>
      </c>
      <c r="J11" s="18" t="str">
        <f>[14]결승기록지!$E$13</f>
        <v>송운중</v>
      </c>
      <c r="K11" s="19" t="str">
        <f>[14]결승기록지!$F$13</f>
        <v>1:00.78</v>
      </c>
      <c r="L11" s="17" t="str">
        <f>[14]결승기록지!$C$14</f>
        <v>노한결</v>
      </c>
      <c r="M11" s="18" t="str">
        <f>[14]결승기록지!$E$14</f>
        <v>와동중</v>
      </c>
      <c r="N11" s="19" t="str">
        <f>[14]결승기록지!$F$14</f>
        <v>1:01.89</v>
      </c>
      <c r="O11" s="17" t="str">
        <f>[14]결승기록지!$C$15</f>
        <v>김다영</v>
      </c>
      <c r="P11" s="18" t="str">
        <f>[14]결승기록지!$E$15</f>
        <v>단원중</v>
      </c>
      <c r="Q11" s="19" t="str">
        <f>[14]결승기록지!$F$15</f>
        <v>1:02.04</v>
      </c>
      <c r="R11" s="17" t="str">
        <f>[14]결승기록지!$C$16</f>
        <v>이시현</v>
      </c>
      <c r="S11" s="18" t="str">
        <f>[14]결승기록지!$E$16</f>
        <v>관양중</v>
      </c>
      <c r="T11" s="19" t="str">
        <f>[14]결승기록지!$F$16</f>
        <v>1:02.51</v>
      </c>
      <c r="U11" s="17" t="str">
        <f>[14]결승기록지!$C$17</f>
        <v>장효민</v>
      </c>
      <c r="V11" s="18" t="str">
        <f>[14]결승기록지!$E$17</f>
        <v>소천중</v>
      </c>
      <c r="W11" s="19" t="str">
        <f>[14]결승기록지!$F$17</f>
        <v>1:02.52</v>
      </c>
      <c r="X11" s="17" t="str">
        <f>[14]결승기록지!$C$18</f>
        <v>박채경</v>
      </c>
      <c r="Y11" s="18" t="str">
        <f>[14]결승기록지!$E$18</f>
        <v>온양용화중</v>
      </c>
      <c r="Z11" s="19" t="str">
        <f>[14]결승기록지!$F$18</f>
        <v>1:02.91</v>
      </c>
    </row>
    <row r="12" spans="1:26" s="46" customFormat="1" ht="13.5" customHeight="1">
      <c r="A12" s="51">
        <v>4</v>
      </c>
      <c r="B12" s="15" t="s">
        <v>19</v>
      </c>
      <c r="C12" s="17" t="str">
        <f>[15]결승기록지!$C$11</f>
        <v>김정아</v>
      </c>
      <c r="D12" s="18" t="str">
        <f>[15]결승기록지!$E$11</f>
        <v>가평중</v>
      </c>
      <c r="E12" s="55" t="str">
        <f>[15]결승기록지!$F$11</f>
        <v>2:19.26</v>
      </c>
      <c r="F12" s="17" t="str">
        <f>[15]결승기록지!$C$12</f>
        <v>진민희</v>
      </c>
      <c r="G12" s="18" t="str">
        <f>[15]결승기록지!$E$12</f>
        <v>경수중</v>
      </c>
      <c r="H12" s="55" t="str">
        <f>[15]결승기록지!$F$12</f>
        <v>2:20.96</v>
      </c>
      <c r="I12" s="17" t="str">
        <f>[15]결승기록지!$C$13</f>
        <v>송현서</v>
      </c>
      <c r="J12" s="18" t="str">
        <f>[15]결승기록지!$E$13</f>
        <v>대구체육중</v>
      </c>
      <c r="K12" s="55" t="str">
        <f>[15]결승기록지!$F$13</f>
        <v>2:21.84</v>
      </c>
      <c r="L12" s="17" t="str">
        <f>[15]결승기록지!$C$14</f>
        <v>이민경</v>
      </c>
      <c r="M12" s="18" t="str">
        <f>[15]결승기록지!$E$14</f>
        <v>송운중</v>
      </c>
      <c r="N12" s="55" t="str">
        <f>[15]결승기록지!$F$14</f>
        <v>2:26.67</v>
      </c>
      <c r="O12" s="17" t="str">
        <f>[15]결승기록지!$C$15</f>
        <v>김채아</v>
      </c>
      <c r="P12" s="18" t="str">
        <f>[15]결승기록지!$E$15</f>
        <v>경기경안중</v>
      </c>
      <c r="Q12" s="55" t="str">
        <f>[15]결승기록지!$F$15</f>
        <v>2:30.74</v>
      </c>
      <c r="R12" s="17" t="str">
        <f>[15]결승기록지!$C$16</f>
        <v>김보미</v>
      </c>
      <c r="S12" s="18" t="str">
        <f>[15]결승기록지!$E$16</f>
        <v>용인중</v>
      </c>
      <c r="T12" s="55" t="str">
        <f>[15]결승기록지!$F$16</f>
        <v>2:32.10</v>
      </c>
      <c r="U12" s="17" t="str">
        <f>[15]결승기록지!$C$17</f>
        <v>이소연</v>
      </c>
      <c r="V12" s="18" t="str">
        <f>[15]결승기록지!$E$17</f>
        <v>경기경안중</v>
      </c>
      <c r="W12" s="55" t="str">
        <f>[15]결승기록지!$F$17</f>
        <v>2:50.36</v>
      </c>
      <c r="X12" s="17"/>
      <c r="Y12" s="18"/>
      <c r="Z12" s="55"/>
    </row>
    <row r="13" spans="1:26" s="46" customFormat="1" ht="13.5" customHeight="1">
      <c r="A13" s="51">
        <v>2</v>
      </c>
      <c r="B13" s="15" t="s">
        <v>20</v>
      </c>
      <c r="C13" s="17" t="str">
        <f>[16]결승기록지!$C$11</f>
        <v>하해리</v>
      </c>
      <c r="D13" s="18" t="str">
        <f>[16]결승기록지!$E$11</f>
        <v>가좌여자중</v>
      </c>
      <c r="E13" s="19" t="str">
        <f>[16]결승기록지!$F$11</f>
        <v>4:59.47</v>
      </c>
      <c r="F13" s="17" t="str">
        <f>[16]결승기록지!$C$12</f>
        <v>김나경</v>
      </c>
      <c r="G13" s="18" t="str">
        <f>[16]결승기록지!$E$12</f>
        <v>성보중</v>
      </c>
      <c r="H13" s="19" t="str">
        <f>[16]결승기록지!$F$12</f>
        <v>5:01.15</v>
      </c>
      <c r="I13" s="17" t="str">
        <f>[16]결승기록지!$C$13</f>
        <v>김보미</v>
      </c>
      <c r="J13" s="18" t="str">
        <f>[16]결승기록지!$E$13</f>
        <v>용인중</v>
      </c>
      <c r="K13" s="19" t="str">
        <f>[16]결승기록지!$F$13</f>
        <v>5:02.06</v>
      </c>
      <c r="L13" s="17" t="str">
        <f>[16]결승기록지!$C$14</f>
        <v>추윤아</v>
      </c>
      <c r="M13" s="18" t="str">
        <f>[16]결승기록지!$E$14</f>
        <v>가좌여자중</v>
      </c>
      <c r="N13" s="19" t="str">
        <f>[16]결승기록지!$F$14</f>
        <v>5:17.832</v>
      </c>
      <c r="O13" s="17" t="str">
        <f>[16]결승기록지!$C$15</f>
        <v>김민서</v>
      </c>
      <c r="P13" s="18" t="str">
        <f>[16]결승기록지!$E$15</f>
        <v>전곡중</v>
      </c>
      <c r="Q13" s="19" t="str">
        <f>[16]결승기록지!$F$15</f>
        <v>5:17.836</v>
      </c>
      <c r="R13" s="17" t="str">
        <f>[16]결승기록지!$C$16</f>
        <v>조윤아</v>
      </c>
      <c r="S13" s="18" t="str">
        <f>[16]결승기록지!$E$16</f>
        <v>신성중</v>
      </c>
      <c r="T13" s="19" t="str">
        <f>[16]결승기록지!$F$16</f>
        <v>5:24.88</v>
      </c>
      <c r="U13" s="17" t="str">
        <f>[16]결승기록지!$C$17</f>
        <v>송하늘</v>
      </c>
      <c r="V13" s="18" t="str">
        <f>[16]결승기록지!$E$17</f>
        <v>강릉중</v>
      </c>
      <c r="W13" s="19" t="str">
        <f>[16]결승기록지!$F$17</f>
        <v>5:30.43</v>
      </c>
      <c r="X13" s="17" t="str">
        <f>[16]결승기록지!$C$18</f>
        <v>김현주</v>
      </c>
      <c r="Y13" s="18" t="str">
        <f>[16]결승기록지!$E$18</f>
        <v>계룡중</v>
      </c>
      <c r="Z13" s="19" t="str">
        <f>[16]결승기록지!$F$18</f>
        <v>5:53.87</v>
      </c>
    </row>
    <row r="14" spans="1:26" s="46" customFormat="1" ht="13.5" customHeight="1">
      <c r="A14" s="51">
        <v>4</v>
      </c>
      <c r="B14" s="15" t="s">
        <v>21</v>
      </c>
      <c r="C14" s="17" t="str">
        <f>[17]결승기록지!$C$11</f>
        <v>김나경</v>
      </c>
      <c r="D14" s="18" t="str">
        <f>[17]결승기록지!$E$11</f>
        <v>성보중</v>
      </c>
      <c r="E14" s="19" t="str">
        <f>[17]결승기록지!$F$11</f>
        <v>11:03.52</v>
      </c>
      <c r="F14" s="17" t="str">
        <f>[17]결승기록지!$C$12</f>
        <v>하해리</v>
      </c>
      <c r="G14" s="18" t="str">
        <f>[17]결승기록지!$E$12</f>
        <v>가좌여자중</v>
      </c>
      <c r="H14" s="19" t="str">
        <f>[17]결승기록지!$F$12</f>
        <v>11:08.55</v>
      </c>
      <c r="I14" s="17" t="str">
        <f>[17]결승기록지!$C$13</f>
        <v>김민서</v>
      </c>
      <c r="J14" s="18" t="str">
        <f>[17]결승기록지!$E$13</f>
        <v>전곡중</v>
      </c>
      <c r="K14" s="19" t="str">
        <f>[17]결승기록지!$F$13</f>
        <v>11:20.76</v>
      </c>
      <c r="L14" s="17" t="str">
        <f>[17]결승기록지!$C$14</f>
        <v>송하늘</v>
      </c>
      <c r="M14" s="18" t="str">
        <f>[17]결승기록지!$E$14</f>
        <v>강릉중</v>
      </c>
      <c r="N14" s="19" t="str">
        <f>[17]결승기록지!$F$14</f>
        <v>11:44.00</v>
      </c>
      <c r="O14" s="17"/>
      <c r="P14" s="18"/>
      <c r="Q14" s="19"/>
      <c r="R14" s="17"/>
      <c r="S14" s="18"/>
      <c r="T14" s="19"/>
      <c r="U14" s="17"/>
      <c r="V14" s="18"/>
      <c r="W14" s="19"/>
      <c r="X14" s="17"/>
      <c r="Y14" s="18"/>
      <c r="Z14" s="19"/>
    </row>
    <row r="15" spans="1:26" s="46" customFormat="1" ht="13.5" customHeight="1">
      <c r="A15" s="160">
        <v>2</v>
      </c>
      <c r="B15" s="14" t="s">
        <v>35</v>
      </c>
      <c r="C15" s="20" t="str">
        <f>[18]결승기록지!$C$11</f>
        <v>최윤아</v>
      </c>
      <c r="D15" s="21" t="str">
        <f>[18]결승기록지!$E$11</f>
        <v>울산스포츠과학중</v>
      </c>
      <c r="E15" s="22" t="str">
        <f>[18]결승기록지!$F$11</f>
        <v>15.59</v>
      </c>
      <c r="F15" s="20" t="str">
        <f>[18]결승기록지!$C$12</f>
        <v>이현채</v>
      </c>
      <c r="G15" s="21" t="str">
        <f>[18]결승기록지!$E$12</f>
        <v>경명여자중</v>
      </c>
      <c r="H15" s="22" t="str">
        <f>[18]결승기록지!$F$12</f>
        <v>16.93</v>
      </c>
      <c r="I15" s="20" t="str">
        <f>[18]결승기록지!$C$13</f>
        <v>이수연</v>
      </c>
      <c r="J15" s="21" t="str">
        <f>[18]결승기록지!$E$13</f>
        <v>부원여자중</v>
      </c>
      <c r="K15" s="22" t="str">
        <f>[18]결승기록지!$F$13</f>
        <v>16.99</v>
      </c>
      <c r="L15" s="20" t="str">
        <f>[18]결승기록지!$C$14</f>
        <v>최윤희</v>
      </c>
      <c r="M15" s="21" t="str">
        <f>[18]결승기록지!$E$14</f>
        <v>덕계중</v>
      </c>
      <c r="N15" s="22" t="str">
        <f>[18]결승기록지!$F$14</f>
        <v>17.22</v>
      </c>
      <c r="O15" s="20" t="str">
        <f>[18]결승기록지!$C$15</f>
        <v>박성연</v>
      </c>
      <c r="P15" s="21" t="str">
        <f>[18]결승기록지!$E$15</f>
        <v>계룡중</v>
      </c>
      <c r="Q15" s="22" t="str">
        <f>[18]결승기록지!$F$15</f>
        <v>17.42</v>
      </c>
      <c r="R15" s="20" t="str">
        <f>[18]결승기록지!$C$16</f>
        <v>반서연</v>
      </c>
      <c r="S15" s="21" t="str">
        <f>[18]결승기록지!$E$16</f>
        <v>계룡중</v>
      </c>
      <c r="T15" s="22" t="str">
        <f>[18]결승기록지!$F$16</f>
        <v>18.36</v>
      </c>
      <c r="U15" s="20" t="str">
        <f>[18]결승기록지!$C$17</f>
        <v>우희정</v>
      </c>
      <c r="V15" s="21" t="str">
        <f>[18]결승기록지!$E$17</f>
        <v>덕계중</v>
      </c>
      <c r="W15" s="22" t="str">
        <f>[18]결승기록지!$F$17</f>
        <v>18.68</v>
      </c>
      <c r="X15" s="20" t="str">
        <f>[18]결승기록지!$C$18</f>
        <v>좌유나</v>
      </c>
      <c r="Y15" s="21" t="str">
        <f>[18]결승기록지!$E$18</f>
        <v>신성여자중</v>
      </c>
      <c r="Z15" s="22" t="str">
        <f>[18]결승기록지!$F$18</f>
        <v>24.45</v>
      </c>
    </row>
    <row r="16" spans="1:26" s="46" customFormat="1" ht="13.5" customHeight="1">
      <c r="A16" s="160"/>
      <c r="B16" s="13" t="s">
        <v>16</v>
      </c>
      <c r="C16" s="38"/>
      <c r="D16" s="39" t="str">
        <f>[18]결승기록지!$G$8</f>
        <v>0.4</v>
      </c>
      <c r="E16" s="41"/>
      <c r="F16" s="110"/>
      <c r="G16" s="28"/>
      <c r="H16" s="110"/>
      <c r="I16" s="110"/>
      <c r="J16" s="28"/>
      <c r="K16" s="110"/>
      <c r="L16" s="110"/>
      <c r="M16" s="28"/>
      <c r="N16" s="110"/>
      <c r="O16" s="110"/>
      <c r="P16" s="28"/>
      <c r="Q16" s="110"/>
      <c r="R16" s="110"/>
      <c r="S16" s="28"/>
      <c r="T16" s="110"/>
      <c r="U16" s="110"/>
      <c r="V16" s="28"/>
      <c r="W16" s="110"/>
      <c r="X16" s="110"/>
      <c r="Y16" s="28"/>
      <c r="Z16" s="111"/>
    </row>
    <row r="17" spans="1:26" s="46" customFormat="1" ht="13.5" customHeight="1">
      <c r="A17" s="51">
        <v>2</v>
      </c>
      <c r="B17" s="15" t="s">
        <v>53</v>
      </c>
      <c r="C17" s="61" t="str">
        <f>[19]결승기록지!$C$11</f>
        <v>신소영</v>
      </c>
      <c r="D17" s="62" t="str">
        <f>[19]결승기록지!$E$11</f>
        <v>철산중</v>
      </c>
      <c r="E17" s="63" t="str">
        <f>[19]결승기록지!$F$11</f>
        <v>16:03.50 CR</v>
      </c>
      <c r="F17" s="61" t="str">
        <f>[19]결승기록지!$C$12</f>
        <v>권서린</v>
      </c>
      <c r="G17" s="62" t="str">
        <f>[19]결승기록지!$E$12</f>
        <v>철산중</v>
      </c>
      <c r="H17" s="63" t="str">
        <f>[19]결승기록지!$F$12</f>
        <v>16:11.68 CR</v>
      </c>
      <c r="I17" s="61" t="str">
        <f>[19]결승기록지!$C$13</f>
        <v>정세영</v>
      </c>
      <c r="J17" s="62" t="str">
        <f>[19]결승기록지!$E$13</f>
        <v>석정여자중</v>
      </c>
      <c r="K17" s="63" t="str">
        <f>[19]결승기록지!$F$13</f>
        <v>16:31.46 CR</v>
      </c>
      <c r="L17" s="61" t="str">
        <f>[19]결승기록지!$C$14</f>
        <v>이연수</v>
      </c>
      <c r="M17" s="62" t="str">
        <f>[19]결승기록지!$E$14</f>
        <v>의흥중</v>
      </c>
      <c r="N17" s="63" t="str">
        <f>[19]결승기록지!$F$14</f>
        <v>18:29.04</v>
      </c>
      <c r="O17" s="61"/>
      <c r="P17" s="62"/>
      <c r="Q17" s="63"/>
      <c r="R17" s="61"/>
      <c r="S17" s="62"/>
      <c r="T17" s="63"/>
      <c r="U17" s="61"/>
      <c r="V17" s="62"/>
      <c r="W17" s="63"/>
      <c r="X17" s="61"/>
      <c r="Y17" s="62"/>
      <c r="Z17" s="63"/>
    </row>
    <row r="18" spans="1:26" s="46" customFormat="1" ht="13.5" customHeight="1">
      <c r="A18" s="160">
        <v>3</v>
      </c>
      <c r="B18" s="14" t="s">
        <v>23</v>
      </c>
      <c r="C18" s="35"/>
      <c r="D18" s="36" t="str">
        <f>[20]결승기록지!$E$11</f>
        <v>용인중</v>
      </c>
      <c r="E18" s="37" t="str">
        <f>[20]결승기록지!$F$11</f>
        <v>51.68</v>
      </c>
      <c r="F18" s="35"/>
      <c r="G18" s="36" t="str">
        <f>[20]결승기록지!$E$12</f>
        <v>금파중</v>
      </c>
      <c r="H18" s="37" t="str">
        <f>[20]결승기록지!$F$12</f>
        <v>52.14</v>
      </c>
      <c r="I18" s="35"/>
      <c r="J18" s="36" t="str">
        <f>[20]결승기록지!$E$13</f>
        <v>광주체육중</v>
      </c>
      <c r="K18" s="37" t="str">
        <f>[20]결승기록지!$F$13</f>
        <v>52.40</v>
      </c>
      <c r="L18" s="35"/>
      <c r="M18" s="36" t="str">
        <f>[20]결승기록지!$E$14</f>
        <v>경기경안중</v>
      </c>
      <c r="N18" s="37" t="str">
        <f>[20]결승기록지!$F$14</f>
        <v>52.70</v>
      </c>
      <c r="O18" s="35"/>
      <c r="P18" s="36" t="str">
        <f>[20]결승기록지!$E$15</f>
        <v>사내중</v>
      </c>
      <c r="Q18" s="37" t="str">
        <f>[20]결승기록지!$F$15</f>
        <v>55.41</v>
      </c>
      <c r="R18" s="35"/>
      <c r="S18" s="36"/>
      <c r="T18" s="37"/>
      <c r="U18" s="35"/>
      <c r="V18" s="36"/>
      <c r="W18" s="37"/>
      <c r="X18" s="35"/>
      <c r="Y18" s="36"/>
      <c r="Z18" s="37"/>
    </row>
    <row r="19" spans="1:26" s="46" customFormat="1" ht="13.5" customHeight="1">
      <c r="A19" s="160"/>
      <c r="B19" s="13"/>
      <c r="C19" s="171" t="str">
        <f>[20]결승기록지!$C$11</f>
        <v>이민정 박은서 신미진 이영현</v>
      </c>
      <c r="D19" s="172"/>
      <c r="E19" s="173"/>
      <c r="F19" s="171" t="str">
        <f>[20]결승기록지!$C$12</f>
        <v>정승연 노윤서 장세희 이아정</v>
      </c>
      <c r="G19" s="172"/>
      <c r="H19" s="173"/>
      <c r="I19" s="171" t="str">
        <f>[20]결승기록지!$C$13</f>
        <v>김채원 서여주 강명은 김희원</v>
      </c>
      <c r="J19" s="172"/>
      <c r="K19" s="173"/>
      <c r="L19" s="171" t="str">
        <f>[20]결승기록지!$C$14</f>
        <v>정서현 윤예은 김채아 이소연</v>
      </c>
      <c r="M19" s="172"/>
      <c r="N19" s="173"/>
      <c r="O19" s="171" t="str">
        <f>[20]결승기록지!$C$15</f>
        <v>서유나 김유빈 박가은 송미화</v>
      </c>
      <c r="P19" s="172"/>
      <c r="Q19" s="173"/>
      <c r="R19" s="171"/>
      <c r="S19" s="172"/>
      <c r="T19" s="173"/>
      <c r="U19" s="171"/>
      <c r="V19" s="172"/>
      <c r="W19" s="173"/>
      <c r="X19" s="171"/>
      <c r="Y19" s="172"/>
      <c r="Z19" s="173"/>
    </row>
    <row r="20" spans="1:26" s="46" customFormat="1" ht="13.5" customHeight="1">
      <c r="A20" s="174">
        <v>4</v>
      </c>
      <c r="B20" s="14" t="s">
        <v>24</v>
      </c>
      <c r="C20" s="35"/>
      <c r="D20" s="36" t="str">
        <f>[21]결승기록지!$E$11</f>
        <v>경기경안중</v>
      </c>
      <c r="E20" s="37" t="str">
        <f>[21]결승기록지!$F$11</f>
        <v>4:21.30</v>
      </c>
      <c r="F20" s="35"/>
      <c r="G20" s="36" t="str">
        <f>[21]결승기록지!$E$12</f>
        <v>광주체육중</v>
      </c>
      <c r="H20" s="37" t="str">
        <f>[21]결승기록지!$F$12</f>
        <v>4:26.28</v>
      </c>
      <c r="I20" s="35"/>
      <c r="J20" s="36" t="str">
        <f>[21]결승기록지!$E$13</f>
        <v>가좌여자중</v>
      </c>
      <c r="K20" s="37" t="str">
        <f>[21]결승기록지!$F$13</f>
        <v>4:28.81</v>
      </c>
      <c r="L20" s="35"/>
      <c r="M20" s="36" t="str">
        <f>[21]결승기록지!$E$14</f>
        <v>용인중</v>
      </c>
      <c r="N20" s="37" t="str">
        <f>[21]결승기록지!$F$14</f>
        <v>4:40.57</v>
      </c>
      <c r="O20" s="35"/>
      <c r="P20" s="36"/>
      <c r="Q20" s="37"/>
      <c r="R20" s="35"/>
      <c r="S20" s="36"/>
      <c r="T20" s="37"/>
      <c r="U20" s="35"/>
      <c r="V20" s="36"/>
      <c r="W20" s="37"/>
      <c r="X20" s="35"/>
      <c r="Y20" s="36"/>
      <c r="Z20" s="37"/>
    </row>
    <row r="21" spans="1:26" s="90" customFormat="1" ht="13.5" customHeight="1">
      <c r="A21" s="174"/>
      <c r="B21" s="86"/>
      <c r="C21" s="171" t="str">
        <f>[21]결승기록지!$C$11</f>
        <v>정서현 윤예은 김채아 이소연</v>
      </c>
      <c r="D21" s="172"/>
      <c r="E21" s="173"/>
      <c r="F21" s="171" t="str">
        <f>[21]결승기록지!$C$12</f>
        <v>서여주 이소은 강명은 김희원</v>
      </c>
      <c r="G21" s="172"/>
      <c r="H21" s="173"/>
      <c r="I21" s="171" t="str">
        <f>[21]결승기록지!$C$13</f>
        <v>엄채은 하해리 추윤아 유   은</v>
      </c>
      <c r="J21" s="172"/>
      <c r="K21" s="173"/>
      <c r="L21" s="171" t="str">
        <f>[21]결승기록지!$C$14</f>
        <v>박하은 이영현 이   슬 박은서</v>
      </c>
      <c r="M21" s="172"/>
      <c r="N21" s="173"/>
      <c r="O21" s="87"/>
      <c r="P21" s="88"/>
      <c r="Q21" s="89"/>
      <c r="R21" s="87"/>
      <c r="S21" s="88"/>
      <c r="T21" s="89"/>
      <c r="U21" s="87"/>
      <c r="V21" s="88"/>
      <c r="W21" s="89"/>
      <c r="X21" s="87"/>
      <c r="Y21" s="88"/>
      <c r="Z21" s="89"/>
    </row>
    <row r="22" spans="1:26" s="46" customFormat="1" ht="13.5" customHeight="1">
      <c r="A22" s="52">
        <v>2</v>
      </c>
      <c r="B22" s="15" t="s">
        <v>25</v>
      </c>
      <c r="C22" s="17" t="str">
        <f>[22]높이!$C$11</f>
        <v>박하은</v>
      </c>
      <c r="D22" s="18" t="str">
        <f>[22]높이!$E$11</f>
        <v>가좌여자중</v>
      </c>
      <c r="E22" s="91" t="str">
        <f>[22]높이!$F$11</f>
        <v>1.55</v>
      </c>
      <c r="F22" s="17" t="str">
        <f>[22]높이!$C$12</f>
        <v>박수진</v>
      </c>
      <c r="G22" s="18" t="str">
        <f>[22]높이!$E$12</f>
        <v>하슬라중</v>
      </c>
      <c r="H22" s="91" t="str">
        <f>[22]높이!$F$12</f>
        <v>1.50</v>
      </c>
      <c r="I22" s="17" t="str">
        <f>[22]높이!$C$13</f>
        <v>장현지</v>
      </c>
      <c r="J22" s="18" t="str">
        <f>[22]높이!$E$13</f>
        <v>하슬라중</v>
      </c>
      <c r="K22" s="91" t="str">
        <f>[22]높이!$F$13</f>
        <v>1.40</v>
      </c>
      <c r="L22" s="17" t="str">
        <f>[22]높이!$C$14</f>
        <v>이슬</v>
      </c>
      <c r="M22" s="18" t="str">
        <f>[22]높이!$E$14</f>
        <v>부원여자중</v>
      </c>
      <c r="N22" s="91" t="str">
        <f>[22]높이!$F$14</f>
        <v>1.40</v>
      </c>
      <c r="O22" s="17" t="str">
        <f>[22]높이!$C$15</f>
        <v>문유빈</v>
      </c>
      <c r="P22" s="18" t="str">
        <f>[22]높이!$E$15</f>
        <v>전북체육중</v>
      </c>
      <c r="Q22" s="91" t="str">
        <f>[22]높이!$F$15</f>
        <v>1.35</v>
      </c>
      <c r="R22" s="17"/>
      <c r="S22" s="18"/>
      <c r="T22" s="91"/>
      <c r="U22" s="17"/>
      <c r="V22" s="18"/>
      <c r="W22" s="91"/>
      <c r="X22" s="17"/>
      <c r="Y22" s="18"/>
      <c r="Z22" s="91"/>
    </row>
    <row r="23" spans="1:26" s="46" customFormat="1" ht="13.5" customHeight="1">
      <c r="A23" s="52"/>
      <c r="B23" s="15" t="s">
        <v>26</v>
      </c>
      <c r="C23" s="59" t="s">
        <v>54</v>
      </c>
      <c r="D23" s="92" t="s">
        <v>55</v>
      </c>
      <c r="E23" s="60" t="s">
        <v>55</v>
      </c>
      <c r="F23" s="59" t="s">
        <v>56</v>
      </c>
      <c r="G23" s="92" t="s">
        <v>55</v>
      </c>
      <c r="H23" s="60" t="s">
        <v>55</v>
      </c>
      <c r="I23" s="20"/>
      <c r="J23" s="21"/>
      <c r="K23" s="22"/>
      <c r="L23" s="20"/>
      <c r="M23" s="21"/>
      <c r="N23" s="22"/>
      <c r="O23" s="20"/>
      <c r="P23" s="21"/>
      <c r="Q23" s="22"/>
      <c r="R23" s="20"/>
      <c r="S23" s="21"/>
      <c r="T23" s="22"/>
      <c r="U23" s="20"/>
      <c r="V23" s="21"/>
      <c r="W23" s="22" t="s">
        <v>60</v>
      </c>
      <c r="X23" s="20"/>
      <c r="Y23" s="21"/>
      <c r="Z23" s="22"/>
    </row>
    <row r="24" spans="1:26" s="46" customFormat="1" ht="13.5" customHeight="1">
      <c r="A24" s="160">
        <v>2</v>
      </c>
      <c r="B24" s="14" t="s">
        <v>27</v>
      </c>
      <c r="C24" s="20" t="str">
        <f>[22]멀리!$C$11</f>
        <v>박수영</v>
      </c>
      <c r="D24" s="21" t="str">
        <f>[22]멀리!$E$11</f>
        <v>하슬라중</v>
      </c>
      <c r="E24" s="22" t="str">
        <f>[22]멀리!$F$11</f>
        <v>5.03</v>
      </c>
      <c r="F24" s="20" t="str">
        <f>[22]멀리!$C$12</f>
        <v>정유이</v>
      </c>
      <c r="G24" s="21" t="str">
        <f>[22]멀리!$E$12</f>
        <v>덕계중</v>
      </c>
      <c r="H24" s="22" t="str">
        <f>[22]멀리!$F$12</f>
        <v>4.96</v>
      </c>
      <c r="I24" s="20" t="str">
        <f>[22]멀리!$C$13</f>
        <v>최혜지</v>
      </c>
      <c r="J24" s="21" t="str">
        <f>[22]멀리!$E$13</f>
        <v>부원여자중</v>
      </c>
      <c r="K24" s="22" t="str">
        <f>[22]멀리!$F$13</f>
        <v>4.95</v>
      </c>
      <c r="L24" s="20" t="str">
        <f>[22]멀리!$C$14</f>
        <v>이정아</v>
      </c>
      <c r="M24" s="21" t="str">
        <f>[22]멀리!$E$14</f>
        <v>와동중</v>
      </c>
      <c r="N24" s="22" t="str">
        <f>[22]멀리!$F$14</f>
        <v>4.82</v>
      </c>
      <c r="O24" s="20" t="str">
        <f>[22]멀리!$C$15</f>
        <v>신예빈</v>
      </c>
      <c r="P24" s="21" t="str">
        <f>[22]멀리!$E$15</f>
        <v>관양중</v>
      </c>
      <c r="Q24" s="22" t="str">
        <f>[22]멀리!$F$15</f>
        <v>4.82</v>
      </c>
      <c r="R24" s="20" t="str">
        <f>[22]멀리!$C$16</f>
        <v>최연서</v>
      </c>
      <c r="S24" s="21" t="str">
        <f>[22]멀리!$E$16</f>
        <v>전라중</v>
      </c>
      <c r="T24" s="22" t="str">
        <f>[22]멀리!$F$16</f>
        <v>4.75</v>
      </c>
      <c r="U24" s="20" t="str">
        <f>[22]멀리!$C$17</f>
        <v>장난희</v>
      </c>
      <c r="V24" s="21" t="str">
        <f>[22]멀리!$E$17</f>
        <v>세종중</v>
      </c>
      <c r="W24" s="22" t="str">
        <f>[22]멀리!$F$17</f>
        <v>4.75</v>
      </c>
      <c r="X24" s="20" t="str">
        <f>[22]멀리!$C$18</f>
        <v>이서영</v>
      </c>
      <c r="Y24" s="21" t="str">
        <f>[22]멀리!$E$18</f>
        <v>소래중</v>
      </c>
      <c r="Z24" s="22" t="str">
        <f>[22]멀리!$F$18</f>
        <v>4.73</v>
      </c>
    </row>
    <row r="25" spans="1:26" s="46" customFormat="1" ht="13.5" customHeight="1">
      <c r="A25" s="160"/>
      <c r="B25" s="13" t="s">
        <v>16</v>
      </c>
      <c r="C25" s="42"/>
      <c r="D25" s="43" t="str">
        <f>[22]멀리!$G$11</f>
        <v>0.6</v>
      </c>
      <c r="E25" s="44"/>
      <c r="F25" s="42"/>
      <c r="G25" s="43" t="str">
        <f>[22]멀리!$G$12</f>
        <v>1.4</v>
      </c>
      <c r="H25" s="44"/>
      <c r="I25" s="42"/>
      <c r="J25" s="43" t="str">
        <f>[22]멀리!$G$13</f>
        <v>0.9</v>
      </c>
      <c r="K25" s="44"/>
      <c r="L25" s="42"/>
      <c r="M25" s="43" t="str">
        <f>[22]멀리!$G$14</f>
        <v>0.3</v>
      </c>
      <c r="N25" s="44"/>
      <c r="O25" s="42"/>
      <c r="P25" s="43" t="str">
        <f>[22]멀리!$G$15</f>
        <v>0.7</v>
      </c>
      <c r="Q25" s="44"/>
      <c r="R25" s="42"/>
      <c r="S25" s="43" t="str">
        <f>[22]멀리!$G$16</f>
        <v>0.9</v>
      </c>
      <c r="T25" s="44"/>
      <c r="U25" s="42"/>
      <c r="V25" s="43" t="str">
        <f>[22]멀리!$G$17</f>
        <v>1.6</v>
      </c>
      <c r="W25" s="44"/>
      <c r="X25" s="42"/>
      <c r="Y25" s="43" t="str">
        <f>[22]멀리!$G$18</f>
        <v>0.2</v>
      </c>
      <c r="Z25" s="44"/>
    </row>
    <row r="26" spans="1:26" s="46" customFormat="1" ht="13.5" customHeight="1">
      <c r="A26" s="160">
        <v>4</v>
      </c>
      <c r="B26" s="14" t="s">
        <v>28</v>
      </c>
      <c r="C26" s="20" t="str">
        <f>[22]세단!$C$11</f>
        <v>박수영</v>
      </c>
      <c r="D26" s="21" t="str">
        <f>[22]세단!$E$11</f>
        <v>하슬라중</v>
      </c>
      <c r="E26" s="22" t="str">
        <f>[22]세단!$F$11</f>
        <v>11.05</v>
      </c>
      <c r="F26" s="20" t="str">
        <f>[22]세단!$C$12</f>
        <v>홍주아</v>
      </c>
      <c r="G26" s="21" t="str">
        <f>[22]세단!$E$12</f>
        <v>논곡중</v>
      </c>
      <c r="H26" s="22" t="str">
        <f>[22]세단!$F$12</f>
        <v>10.96</v>
      </c>
      <c r="I26" s="20" t="str">
        <f>[22]세단!$C$13</f>
        <v>최연서</v>
      </c>
      <c r="J26" s="21" t="str">
        <f>[22]세단!$E$13</f>
        <v>전라중</v>
      </c>
      <c r="K26" s="22" t="str">
        <f>[22]세단!$F$13</f>
        <v>10.79</v>
      </c>
      <c r="L26" s="20" t="str">
        <f>[22]세단!$C$14</f>
        <v>이정아</v>
      </c>
      <c r="M26" s="21" t="str">
        <f>[22]세단!$E$14</f>
        <v>와동중</v>
      </c>
      <c r="N26" s="22" t="str">
        <f>[22]세단!$F$14</f>
        <v>10.76</v>
      </c>
      <c r="O26" s="20" t="str">
        <f>[22]세단!$C$15</f>
        <v>장현지</v>
      </c>
      <c r="P26" s="21" t="str">
        <f>[22]세단!$E$15</f>
        <v>하슬라중</v>
      </c>
      <c r="Q26" s="22" t="str">
        <f>[22]세단!$F$15</f>
        <v>10.43</v>
      </c>
      <c r="R26" s="20" t="str">
        <f>[22]세단!$C$16</f>
        <v>최혜지</v>
      </c>
      <c r="S26" s="21" t="str">
        <f>[22]세단!$E$16</f>
        <v>부원여자중</v>
      </c>
      <c r="T26" s="22" t="str">
        <f>[22]세단!$F$16</f>
        <v>10.29</v>
      </c>
      <c r="U26" s="20" t="str">
        <f>[22]세단!$C$17</f>
        <v>정유이</v>
      </c>
      <c r="V26" s="21" t="str">
        <f>[22]세단!$E$17</f>
        <v>덕계중</v>
      </c>
      <c r="W26" s="22" t="str">
        <f>[22]세단!$F$17</f>
        <v>10.18</v>
      </c>
      <c r="X26" s="20" t="str">
        <f>[22]세단!$C$18</f>
        <v>박소연</v>
      </c>
      <c r="Y26" s="21" t="str">
        <f>[22]세단!$E$18</f>
        <v>부원여자중</v>
      </c>
      <c r="Z26" s="22" t="str">
        <f>[22]세단!$F$18</f>
        <v>9.81</v>
      </c>
    </row>
    <row r="27" spans="1:26" s="46" customFormat="1" ht="13.5" customHeight="1">
      <c r="A27" s="160"/>
      <c r="B27" s="13" t="s">
        <v>16</v>
      </c>
      <c r="C27" s="42"/>
      <c r="D27" s="43" t="str">
        <f>[22]세단!$G$11</f>
        <v>0.3</v>
      </c>
      <c r="E27" s="56"/>
      <c r="F27" s="42"/>
      <c r="G27" s="43" t="str">
        <f>[22]세단!$G$12</f>
        <v>0.3</v>
      </c>
      <c r="H27" s="56"/>
      <c r="I27" s="42"/>
      <c r="J27" s="43" t="str">
        <f>[22]세단!$G$13</f>
        <v>0.5</v>
      </c>
      <c r="K27" s="56"/>
      <c r="L27" s="42"/>
      <c r="M27" s="43" t="str">
        <f>[22]세단!$G$14</f>
        <v>0.2</v>
      </c>
      <c r="N27" s="56"/>
      <c r="O27" s="42"/>
      <c r="P27" s="43" t="str">
        <f>[22]세단!$G$15</f>
        <v>0.7</v>
      </c>
      <c r="Q27" s="56"/>
      <c r="R27" s="42"/>
      <c r="S27" s="43" t="str">
        <f>[22]세단!$G$16</f>
        <v>0.3</v>
      </c>
      <c r="T27" s="56"/>
      <c r="U27" s="42"/>
      <c r="V27" s="43" t="str">
        <f>[22]세단!$G$17</f>
        <v>0.5</v>
      </c>
      <c r="W27" s="56"/>
      <c r="X27" s="42"/>
      <c r="Y27" s="43" t="str">
        <f>[22]세단!$G$18</f>
        <v>0.4</v>
      </c>
      <c r="Z27" s="56"/>
    </row>
    <row r="28" spans="1:26" s="46" customFormat="1" ht="13.5" customHeight="1">
      <c r="A28" s="51">
        <v>2</v>
      </c>
      <c r="B28" s="15" t="s">
        <v>29</v>
      </c>
      <c r="C28" s="17" t="str">
        <f>[22]포환!$C$11</f>
        <v>김나현</v>
      </c>
      <c r="D28" s="18" t="str">
        <f>[22]포환!$E$11</f>
        <v>익산지원중</v>
      </c>
      <c r="E28" s="19" t="str">
        <f>[22]포환!$F$11</f>
        <v>12.81</v>
      </c>
      <c r="F28" s="17" t="str">
        <f>[22]포환!$C$12</f>
        <v>조수인</v>
      </c>
      <c r="G28" s="18" t="str">
        <f>[22]포환!$E$12</f>
        <v>논곡중</v>
      </c>
      <c r="H28" s="19" t="str">
        <f>[22]포환!$F$12</f>
        <v>9.24</v>
      </c>
      <c r="I28" s="17" t="str">
        <f>[22]포환!$C$13</f>
        <v>함수진</v>
      </c>
      <c r="J28" s="18" t="str">
        <f>[22]포환!$E$13</f>
        <v>철산중</v>
      </c>
      <c r="K28" s="19" t="str">
        <f>[22]포환!$F$13</f>
        <v>9.23</v>
      </c>
      <c r="L28" s="17" t="str">
        <f>[22]포환!$C$14</f>
        <v>유소민</v>
      </c>
      <c r="M28" s="18" t="str">
        <f>[22]포환!$E$14</f>
        <v>정선중</v>
      </c>
      <c r="N28" s="19" t="str">
        <f>[22]포환!$F$14</f>
        <v>8.53</v>
      </c>
      <c r="O28" s="17" t="str">
        <f>[22]포환!$C$15</f>
        <v>박지현</v>
      </c>
      <c r="P28" s="18" t="str">
        <f>[22]포환!$E$15</f>
        <v>철산중</v>
      </c>
      <c r="Q28" s="19" t="str">
        <f>[22]포환!$F$15</f>
        <v>8.33</v>
      </c>
      <c r="R28" s="17" t="str">
        <f>[22]포환!$C$16</f>
        <v>박소은</v>
      </c>
      <c r="S28" s="18" t="str">
        <f>[22]포환!$E$16</f>
        <v>원주여자중</v>
      </c>
      <c r="T28" s="19" t="str">
        <f>[22]포환!$F$16</f>
        <v>8.03</v>
      </c>
      <c r="U28" s="17" t="str">
        <f>[22]포환!$C$17</f>
        <v>김인애</v>
      </c>
      <c r="V28" s="18" t="str">
        <f>[22]포환!$E$17</f>
        <v>정선중</v>
      </c>
      <c r="W28" s="19" t="str">
        <f>[22]포환!$F$17</f>
        <v>7.37</v>
      </c>
      <c r="X28" s="17" t="str">
        <f>[22]포환!$C$18</f>
        <v>최아빈</v>
      </c>
      <c r="Y28" s="18" t="str">
        <f>[22]포환!$E$18</f>
        <v>간석여자중</v>
      </c>
      <c r="Z28" s="19" t="str">
        <f>[22]포환!$F$18</f>
        <v>7.14</v>
      </c>
    </row>
    <row r="29" spans="1:26" s="46" customFormat="1" ht="13.5" customHeight="1">
      <c r="A29" s="51">
        <v>1</v>
      </c>
      <c r="B29" s="15" t="s">
        <v>30</v>
      </c>
      <c r="C29" s="66" t="str">
        <f>[22]원반!$C$11</f>
        <v>김나현</v>
      </c>
      <c r="D29" s="45" t="str">
        <f>[22]원반!$E$11</f>
        <v>익산지원중</v>
      </c>
      <c r="E29" s="18" t="str">
        <f>[22]원반!$F$11</f>
        <v>38.82</v>
      </c>
      <c r="F29" s="66" t="str">
        <f>[22]원반!$C$12</f>
        <v>양초원</v>
      </c>
      <c r="G29" s="45" t="str">
        <f>[22]원반!$E$12</f>
        <v>대구체육중</v>
      </c>
      <c r="H29" s="18" t="str">
        <f>[22]원반!$F$12</f>
        <v>32.01</v>
      </c>
      <c r="I29" s="66" t="str">
        <f>[22]원반!$C$13</f>
        <v>박소은</v>
      </c>
      <c r="J29" s="45" t="str">
        <f>[22]원반!$E$13</f>
        <v>원주여자중</v>
      </c>
      <c r="K29" s="18" t="str">
        <f>[22]원반!$F$13</f>
        <v>28.64</v>
      </c>
      <c r="L29" s="66" t="str">
        <f>[22]원반!$C$14</f>
        <v>함수진</v>
      </c>
      <c r="M29" s="45" t="str">
        <f>[22]원반!$E$14</f>
        <v>철산중</v>
      </c>
      <c r="N29" s="18" t="str">
        <f>[22]원반!$F$14</f>
        <v>25.72</v>
      </c>
      <c r="O29" s="66" t="str">
        <f>[22]원반!$C$15</f>
        <v>정민경</v>
      </c>
      <c r="P29" s="45" t="str">
        <f>[22]원반!$E$15</f>
        <v>사내중</v>
      </c>
      <c r="Q29" s="18" t="str">
        <f>[22]원반!$F$15</f>
        <v>21.49</v>
      </c>
      <c r="R29" s="66" t="str">
        <f>[22]원반!$C$16</f>
        <v>김효정</v>
      </c>
      <c r="S29" s="45" t="str">
        <f>[22]원반!$E$16</f>
        <v>시흥중</v>
      </c>
      <c r="T29" s="18" t="str">
        <f>[22]원반!$F$16</f>
        <v>15.61</v>
      </c>
      <c r="U29" s="66" t="str">
        <f>[22]원반!$C$17</f>
        <v>이채윤</v>
      </c>
      <c r="V29" s="45" t="str">
        <f>[22]원반!$E$17</f>
        <v>서생중</v>
      </c>
      <c r="W29" s="18" t="str">
        <f>[22]원반!$F$17</f>
        <v>13.54</v>
      </c>
      <c r="X29" s="66"/>
      <c r="Y29" s="45"/>
      <c r="Z29" s="108"/>
    </row>
    <row r="30" spans="1:26" s="46" customFormat="1" ht="13.5" customHeight="1">
      <c r="A30" s="51">
        <v>4</v>
      </c>
      <c r="B30" s="15" t="s">
        <v>31</v>
      </c>
      <c r="C30" s="29" t="str">
        <f>[22]투창!$C$11</f>
        <v>이새봄</v>
      </c>
      <c r="D30" s="30" t="str">
        <f>[22]투창!$E$11</f>
        <v>인제중</v>
      </c>
      <c r="E30" s="31" t="str">
        <f>[22]투창!$F$11</f>
        <v>42.14 CR</v>
      </c>
      <c r="F30" s="29" t="str">
        <f>[22]투창!$C$12</f>
        <v>변지선</v>
      </c>
      <c r="G30" s="30" t="str">
        <f>[22]투창!$E$12</f>
        <v>용인중</v>
      </c>
      <c r="H30" s="31" t="str">
        <f>[22]투창!$F$12</f>
        <v>39.02</v>
      </c>
      <c r="I30" s="29" t="str">
        <f>[22]투창!$C$13</f>
        <v>곽서연</v>
      </c>
      <c r="J30" s="30" t="str">
        <f>[22]투창!$E$13</f>
        <v>원주여자중</v>
      </c>
      <c r="K30" s="31" t="str">
        <f>[22]투창!$F$13</f>
        <v>35.53</v>
      </c>
      <c r="L30" s="29" t="str">
        <f>[22]투창!$C$14</f>
        <v>유혜정</v>
      </c>
      <c r="M30" s="30" t="str">
        <f>[22]투창!$E$14</f>
        <v>가좌여자중</v>
      </c>
      <c r="N30" s="31" t="str">
        <f>[22]투창!$F$14</f>
        <v>35.19</v>
      </c>
      <c r="O30" s="29" t="str">
        <f>[22]투창!$C$15</f>
        <v>김다솔</v>
      </c>
      <c r="P30" s="30" t="str">
        <f>[22]투창!$E$15</f>
        <v>인제중</v>
      </c>
      <c r="Q30" s="31" t="str">
        <f>[22]투창!$F$15</f>
        <v>34.90</v>
      </c>
      <c r="R30" s="29" t="str">
        <f>[22]투창!$C$16</f>
        <v>김도연</v>
      </c>
      <c r="S30" s="30" t="str">
        <f>[22]투창!$E$16</f>
        <v>서생중</v>
      </c>
      <c r="T30" s="31" t="str">
        <f>[22]투창!$F$16</f>
        <v>34.37</v>
      </c>
      <c r="U30" s="29" t="str">
        <f>[22]투창!$C$17</f>
        <v>최혜원</v>
      </c>
      <c r="V30" s="30" t="str">
        <f>[22]투창!$E$17</f>
        <v>가좌여자중</v>
      </c>
      <c r="W30" s="31" t="str">
        <f>[22]투창!$F$17</f>
        <v>33.06</v>
      </c>
      <c r="X30" s="29" t="str">
        <f>[22]투창!$C$18</f>
        <v>김주희</v>
      </c>
      <c r="Y30" s="30" t="str">
        <f>[22]투창!$E$18</f>
        <v>서생중</v>
      </c>
      <c r="Z30" s="31" t="str">
        <f>[22]투창!$F$18</f>
        <v>29.69</v>
      </c>
    </row>
    <row r="31" spans="1:26" s="46" customFormat="1" ht="13.5" customHeight="1">
      <c r="A31" s="51">
        <v>4</v>
      </c>
      <c r="B31" s="15" t="s">
        <v>32</v>
      </c>
      <c r="C31" s="29" t="str">
        <f>'[22]5종경기'!$C$11</f>
        <v>최윤아</v>
      </c>
      <c r="D31" s="30" t="str">
        <f>'[22]5종경기'!$E$11</f>
        <v>울산스포츠과학중</v>
      </c>
      <c r="E31" s="31" t="str">
        <f>'[22]5종경기'!$F$11</f>
        <v>2,737점</v>
      </c>
      <c r="F31" s="29" t="str">
        <f>'[22]5종경기'!$C$12</f>
        <v>반서연</v>
      </c>
      <c r="G31" s="30" t="str">
        <f>'[22]5종경기'!$E$12</f>
        <v>계룡중</v>
      </c>
      <c r="H31" s="31" t="str">
        <f>'[22]5종경기'!$F$12</f>
        <v>2,333점</v>
      </c>
      <c r="I31" s="29" t="str">
        <f>'[22]5종경기'!$C$13</f>
        <v>박성연</v>
      </c>
      <c r="J31" s="30" t="str">
        <f>'[22]5종경기'!$E$13</f>
        <v>계룡중</v>
      </c>
      <c r="K31" s="31" t="str">
        <f>'[22]5종경기'!$F$13</f>
        <v>2,230점</v>
      </c>
      <c r="L31" s="29"/>
      <c r="M31" s="30"/>
      <c r="N31" s="31"/>
      <c r="O31" s="29"/>
      <c r="P31" s="30"/>
      <c r="Q31" s="31"/>
      <c r="R31" s="29"/>
      <c r="S31" s="30"/>
      <c r="T31" s="31"/>
      <c r="U31" s="29"/>
      <c r="V31" s="30"/>
      <c r="W31" s="31"/>
      <c r="X31" s="29"/>
      <c r="Y31" s="30"/>
      <c r="Z31" s="31"/>
    </row>
    <row r="32" spans="1:26" s="46" customFormat="1" ht="13.5" customHeight="1">
      <c r="A32" s="5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s="9" customFormat="1" ht="14.25" customHeight="1">
      <c r="A33" s="54"/>
      <c r="B33" s="11" t="s">
        <v>33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54"/>
    </row>
    <row r="35" spans="1:26">
      <c r="A35" s="54"/>
    </row>
  </sheetData>
  <mergeCells count="22">
    <mergeCell ref="A15:A16"/>
    <mergeCell ref="E2:T2"/>
    <mergeCell ref="B3:C3"/>
    <mergeCell ref="F3:S3"/>
    <mergeCell ref="A7:A8"/>
    <mergeCell ref="A9:A10"/>
    <mergeCell ref="A26:A27"/>
    <mergeCell ref="A18:A19"/>
    <mergeCell ref="C19:E19"/>
    <mergeCell ref="F19:H19"/>
    <mergeCell ref="I19:K19"/>
    <mergeCell ref="X19:Z19"/>
    <mergeCell ref="R19:T19"/>
    <mergeCell ref="U19:W19"/>
    <mergeCell ref="A20:A21"/>
    <mergeCell ref="A24:A25"/>
    <mergeCell ref="L19:N19"/>
    <mergeCell ref="O19:Q19"/>
    <mergeCell ref="C21:E21"/>
    <mergeCell ref="F21:H21"/>
    <mergeCell ref="I21:K21"/>
    <mergeCell ref="L21:N21"/>
  </mergeCells>
  <phoneticPr fontId="2" type="noConversion"/>
  <pageMargins left="0.32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7"/>
  <sheetViews>
    <sheetView view="pageBreakPreview" zoomScale="120" zoomScaleSheetLayoutView="120" workbookViewId="0">
      <selection activeCell="E2" sqref="E2:T2"/>
    </sheetView>
  </sheetViews>
  <sheetFormatPr defaultRowHeight="13.5"/>
  <cols>
    <col min="1" max="1" width="2.33203125" style="53" customWidth="1"/>
    <col min="2" max="2" width="5.44140625" customWidth="1"/>
    <col min="3" max="3" width="3.6640625" customWidth="1"/>
    <col min="4" max="4" width="4.6640625" customWidth="1"/>
    <col min="5" max="5" width="5.6640625" customWidth="1"/>
    <col min="6" max="6" width="3.6640625" customWidth="1"/>
    <col min="7" max="7" width="4.6640625" customWidth="1"/>
    <col min="8" max="8" width="5.6640625" customWidth="1"/>
    <col min="9" max="9" width="3.6640625" customWidth="1"/>
    <col min="10" max="10" width="4.6640625" customWidth="1"/>
    <col min="11" max="11" width="5.6640625" customWidth="1"/>
    <col min="12" max="12" width="3.6640625" customWidth="1"/>
    <col min="13" max="13" width="4.6640625" customWidth="1"/>
    <col min="14" max="14" width="5.6640625" customWidth="1"/>
    <col min="15" max="15" width="3.6640625" customWidth="1"/>
    <col min="16" max="16" width="4.6640625" customWidth="1"/>
    <col min="17" max="17" width="5.6640625" customWidth="1"/>
    <col min="18" max="18" width="3.6640625" customWidth="1"/>
    <col min="19" max="19" width="4.6640625" customWidth="1"/>
    <col min="20" max="20" width="5.6640625" customWidth="1"/>
    <col min="21" max="21" width="3.6640625" customWidth="1"/>
    <col min="22" max="22" width="4.6640625" customWidth="1"/>
    <col min="23" max="23" width="5.6640625" customWidth="1"/>
    <col min="24" max="24" width="3.6640625" customWidth="1"/>
    <col min="25" max="25" width="4.6640625" customWidth="1"/>
    <col min="26" max="26" width="5.6640625" customWidth="1"/>
  </cols>
  <sheetData>
    <row r="2" spans="1:26" s="9" customFormat="1" ht="45" customHeight="1" thickBot="1">
      <c r="A2" s="52"/>
      <c r="B2" s="10"/>
      <c r="C2" s="10"/>
      <c r="D2" s="10"/>
      <c r="E2" s="167" t="s">
        <v>58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50" t="s">
        <v>3</v>
      </c>
      <c r="V2" s="50"/>
      <c r="W2" s="50"/>
      <c r="X2" s="50"/>
      <c r="Y2" s="50"/>
      <c r="Z2" s="50"/>
    </row>
    <row r="3" spans="1:26" s="9" customFormat="1" ht="14.25" thickTop="1">
      <c r="A3" s="52"/>
      <c r="B3" s="176"/>
      <c r="C3" s="176"/>
      <c r="D3" s="10"/>
      <c r="E3" s="10"/>
      <c r="F3" s="170" t="s">
        <v>59</v>
      </c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52"/>
      <c r="B4" s="64"/>
      <c r="C4" s="64"/>
      <c r="D4" s="10"/>
      <c r="E4" s="10"/>
      <c r="F4" s="64"/>
      <c r="G4" s="64"/>
      <c r="H4" s="64"/>
      <c r="I4" s="34"/>
      <c r="J4" s="34"/>
      <c r="K4" s="34"/>
      <c r="L4" s="64"/>
      <c r="M4" s="64"/>
      <c r="N4" s="64"/>
      <c r="O4" s="64"/>
      <c r="P4" s="64"/>
      <c r="Q4" s="64"/>
      <c r="R4" s="64"/>
      <c r="S4" s="64"/>
      <c r="T4" s="10"/>
      <c r="U4" s="10"/>
      <c r="V4" s="10"/>
      <c r="W4" s="10"/>
      <c r="X4" s="10"/>
      <c r="Y4" s="10"/>
      <c r="Z4" s="10"/>
    </row>
    <row r="5" spans="1:26" ht="18" customHeight="1">
      <c r="B5" s="175" t="s">
        <v>36</v>
      </c>
      <c r="C5" s="175"/>
      <c r="D5" s="175"/>
      <c r="E5" s="1"/>
      <c r="F5" s="1"/>
      <c r="G5" s="93"/>
      <c r="H5" s="93"/>
      <c r="I5" s="34"/>
      <c r="J5" s="34"/>
      <c r="K5" s="34"/>
      <c r="L5" s="93"/>
      <c r="M5" s="41"/>
      <c r="N5" s="41"/>
      <c r="O5" s="4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5</v>
      </c>
      <c r="C6" s="2"/>
      <c r="D6" s="3" t="s">
        <v>6</v>
      </c>
      <c r="E6" s="4"/>
      <c r="F6" s="2"/>
      <c r="G6" s="3" t="s">
        <v>0</v>
      </c>
      <c r="H6" s="94"/>
      <c r="I6" s="94"/>
      <c r="J6" s="94" t="s">
        <v>7</v>
      </c>
      <c r="K6" s="94"/>
      <c r="L6" s="3"/>
      <c r="M6" s="3" t="s">
        <v>8</v>
      </c>
      <c r="N6" s="4"/>
      <c r="O6" s="2"/>
      <c r="P6" s="3" t="s">
        <v>9</v>
      </c>
      <c r="Q6" s="4"/>
      <c r="R6" s="2"/>
      <c r="S6" s="3" t="s">
        <v>1</v>
      </c>
      <c r="T6" s="4"/>
      <c r="U6" s="2"/>
      <c r="V6" s="3" t="s">
        <v>10</v>
      </c>
      <c r="W6" s="4"/>
      <c r="X6" s="2"/>
      <c r="Y6" s="3" t="s">
        <v>11</v>
      </c>
      <c r="Z6" s="4"/>
    </row>
    <row r="7" spans="1:26" ht="14.25" thickBot="1">
      <c r="B7" s="6" t="s">
        <v>12</v>
      </c>
      <c r="C7" s="5" t="s">
        <v>13</v>
      </c>
      <c r="D7" s="5" t="s">
        <v>2</v>
      </c>
      <c r="E7" s="5" t="s">
        <v>14</v>
      </c>
      <c r="F7" s="5" t="s">
        <v>13</v>
      </c>
      <c r="G7" s="95" t="s">
        <v>2</v>
      </c>
      <c r="H7" s="5" t="s">
        <v>14</v>
      </c>
      <c r="I7" s="5" t="s">
        <v>13</v>
      </c>
      <c r="J7" s="5" t="s">
        <v>2</v>
      </c>
      <c r="K7" s="5" t="s">
        <v>14</v>
      </c>
      <c r="L7" s="96" t="s">
        <v>13</v>
      </c>
      <c r="M7" s="5" t="s">
        <v>2</v>
      </c>
      <c r="N7" s="5" t="s">
        <v>14</v>
      </c>
      <c r="O7" s="5" t="s">
        <v>13</v>
      </c>
      <c r="P7" s="5" t="s">
        <v>2</v>
      </c>
      <c r="Q7" s="5" t="s">
        <v>14</v>
      </c>
      <c r="R7" s="5" t="s">
        <v>13</v>
      </c>
      <c r="S7" s="5" t="s">
        <v>2</v>
      </c>
      <c r="T7" s="5" t="s">
        <v>14</v>
      </c>
      <c r="U7" s="5" t="s">
        <v>13</v>
      </c>
      <c r="V7" s="5" t="s">
        <v>2</v>
      </c>
      <c r="W7" s="5" t="s">
        <v>14</v>
      </c>
      <c r="X7" s="5" t="s">
        <v>13</v>
      </c>
      <c r="Y7" s="5" t="s">
        <v>2</v>
      </c>
      <c r="Z7" s="5" t="s">
        <v>14</v>
      </c>
    </row>
    <row r="8" spans="1:26" s="47" customFormat="1" ht="13.5" customHeight="1" thickTop="1">
      <c r="A8" s="160">
        <v>4</v>
      </c>
      <c r="B8" s="24" t="s">
        <v>15</v>
      </c>
      <c r="C8" s="32" t="str">
        <f>[23]결승기록지!$C$11</f>
        <v>마현서</v>
      </c>
      <c r="D8" s="33" t="str">
        <f>[23]결승기록지!$E$11</f>
        <v>금파중</v>
      </c>
      <c r="E8" s="97" t="str">
        <f>[23]결승기록지!$F$11</f>
        <v>11.76</v>
      </c>
      <c r="F8" s="32" t="str">
        <f>[23]결승기록지!$C$12</f>
        <v>이유준</v>
      </c>
      <c r="G8" s="33" t="str">
        <f>[23]결승기록지!$E$12</f>
        <v>월배중</v>
      </c>
      <c r="H8" s="97" t="str">
        <f>[23]결승기록지!$F$12</f>
        <v>11.88</v>
      </c>
      <c r="I8" s="32" t="str">
        <f>[23]결승기록지!$C$13</f>
        <v>강민준</v>
      </c>
      <c r="J8" s="33" t="str">
        <f>[23]결승기록지!$E$13</f>
        <v>시흥중</v>
      </c>
      <c r="K8" s="97" t="str">
        <f>[23]결승기록지!$F$13</f>
        <v>12.62</v>
      </c>
      <c r="L8" s="32" t="str">
        <f>[23]결승기록지!$C$14</f>
        <v>김선우</v>
      </c>
      <c r="M8" s="33" t="str">
        <f>[23]결승기록지!$E$14</f>
        <v>와동중</v>
      </c>
      <c r="N8" s="97" t="str">
        <f>[23]결승기록지!$F$14</f>
        <v>12.81</v>
      </c>
      <c r="O8" s="32" t="str">
        <f>[23]결승기록지!$C$15</f>
        <v>김규민</v>
      </c>
      <c r="P8" s="33" t="str">
        <f>[23]결승기록지!$E$15</f>
        <v>밀양중</v>
      </c>
      <c r="Q8" s="97" t="str">
        <f>[23]결승기록지!$F$15</f>
        <v>12.93</v>
      </c>
      <c r="R8" s="32" t="str">
        <f>[23]결승기록지!$C$16</f>
        <v>박성호</v>
      </c>
      <c r="S8" s="33" t="str">
        <f>[23]결승기록지!$E$16</f>
        <v>석우중</v>
      </c>
      <c r="T8" s="97" t="str">
        <f>[23]결승기록지!$F$16</f>
        <v>12.93</v>
      </c>
      <c r="U8" s="32" t="str">
        <f>[23]결승기록지!$C$17</f>
        <v>최대한</v>
      </c>
      <c r="V8" s="33" t="str">
        <f>[23]결승기록지!$E$17</f>
        <v>시곡중</v>
      </c>
      <c r="W8" s="97" t="str">
        <f>[23]결승기록지!$F$17</f>
        <v>13.09</v>
      </c>
      <c r="X8" s="32" t="str">
        <f>[23]결승기록지!$C$18</f>
        <v>이성윤</v>
      </c>
      <c r="Y8" s="33" t="str">
        <f>[23]결승기록지!$E$18</f>
        <v>전라중</v>
      </c>
      <c r="Z8" s="97" t="str">
        <f>[23]결승기록지!$F$18</f>
        <v>13.46</v>
      </c>
    </row>
    <row r="9" spans="1:26" s="47" customFormat="1" ht="13.5" customHeight="1">
      <c r="A9" s="160"/>
      <c r="B9" s="23" t="s">
        <v>16</v>
      </c>
      <c r="C9" s="109"/>
      <c r="D9" s="121" t="str">
        <f>[23]결승기록지!$G$8</f>
        <v>0.3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1"/>
    </row>
    <row r="10" spans="1:26" s="47" customFormat="1" ht="13.5" customHeight="1">
      <c r="A10" s="51">
        <v>3</v>
      </c>
      <c r="B10" s="15" t="s">
        <v>18</v>
      </c>
      <c r="C10" s="29" t="str">
        <f>[24]결승기록지!$C$11</f>
        <v>한승율</v>
      </c>
      <c r="D10" s="30" t="str">
        <f>[24]결승기록지!$E$11</f>
        <v>월배중</v>
      </c>
      <c r="E10" s="31" t="str">
        <f>[24]결승기록지!$F$11</f>
        <v>56.58</v>
      </c>
      <c r="F10" s="29" t="str">
        <f>[24]결승기록지!$C$12</f>
        <v>백의연</v>
      </c>
      <c r="G10" s="30" t="str">
        <f>[24]결승기록지!$E$12</f>
        <v>광주체육중</v>
      </c>
      <c r="H10" s="31" t="str">
        <f>[24]결승기록지!$F$12</f>
        <v>57.33</v>
      </c>
      <c r="I10" s="29" t="str">
        <f>[24]결승기록지!$C$13</f>
        <v>안효찬</v>
      </c>
      <c r="J10" s="30" t="str">
        <f>[24]결승기록지!$E$13</f>
        <v>영월중</v>
      </c>
      <c r="K10" s="31" t="str">
        <f>[24]결승기록지!$F$13</f>
        <v>57.62</v>
      </c>
      <c r="L10" s="29" t="str">
        <f>[24]결승기록지!$C$14</f>
        <v>정지우</v>
      </c>
      <c r="M10" s="30" t="str">
        <f>[24]결승기록지!$E$14</f>
        <v>단원중</v>
      </c>
      <c r="N10" s="31" t="str">
        <f>[24]결승기록지!$F$14</f>
        <v>57.64</v>
      </c>
      <c r="O10" s="29" t="str">
        <f>[24]결승기록지!$C$15</f>
        <v>정윤재</v>
      </c>
      <c r="P10" s="30" t="str">
        <f>[24]결승기록지!$E$15</f>
        <v>행당중</v>
      </c>
      <c r="Q10" s="31" t="str">
        <f>[24]결승기록지!$F$15</f>
        <v>57.94</v>
      </c>
      <c r="R10" s="29" t="str">
        <f>[24]결승기록지!$C$16</f>
        <v>김성윤</v>
      </c>
      <c r="S10" s="30" t="str">
        <f>[24]결승기록지!$E$16</f>
        <v>양정중</v>
      </c>
      <c r="T10" s="31" t="str">
        <f>[24]결승기록지!$F$16</f>
        <v>59.90</v>
      </c>
      <c r="U10" s="29" t="str">
        <f>[24]결승기록지!$C$17</f>
        <v>김우경</v>
      </c>
      <c r="V10" s="30" t="str">
        <f>[24]결승기록지!$E$17</f>
        <v>밀양중</v>
      </c>
      <c r="W10" s="31" t="str">
        <f>[24]결승기록지!$F$17</f>
        <v>1:01.61</v>
      </c>
      <c r="X10" s="29" t="str">
        <f>[24]결승기록지!$C$18</f>
        <v>조형준</v>
      </c>
      <c r="Y10" s="30" t="str">
        <f>[24]결승기록지!$E$18</f>
        <v>행당중</v>
      </c>
      <c r="Z10" s="31" t="str">
        <f>[24]결승기록지!$F$18</f>
        <v>1:02.20</v>
      </c>
    </row>
    <row r="11" spans="1:26" s="47" customFormat="1" ht="13.5" customHeight="1">
      <c r="A11" s="51">
        <v>1</v>
      </c>
      <c r="B11" s="24" t="s">
        <v>19</v>
      </c>
      <c r="C11" s="32" t="str">
        <f>[25]결승기록지!$C$11</f>
        <v>강혁</v>
      </c>
      <c r="D11" s="33" t="str">
        <f>[25]결승기록지!$E$11</f>
        <v>계룡중</v>
      </c>
      <c r="E11" s="31" t="str">
        <f>[25]결승기록지!$F$11</f>
        <v>2:16.28</v>
      </c>
      <c r="F11" s="32" t="str">
        <f>[25]결승기록지!$C$12</f>
        <v>권동근</v>
      </c>
      <c r="G11" s="33" t="str">
        <f>[25]결승기록지!$E$12</f>
        <v>온양용화중</v>
      </c>
      <c r="H11" s="31" t="str">
        <f>[25]결승기록지!$F$12</f>
        <v>2:16.97</v>
      </c>
      <c r="I11" s="32" t="str">
        <f>[25]결승기록지!$C$13</f>
        <v>최진호</v>
      </c>
      <c r="J11" s="33" t="str">
        <f>[25]결승기록지!$E$13</f>
        <v>성보중</v>
      </c>
      <c r="K11" s="31" t="str">
        <f>[25]결승기록지!$F$13</f>
        <v>2:17.67</v>
      </c>
      <c r="L11" s="32" t="str">
        <f>[25]결승기록지!$C$14</f>
        <v>김한결</v>
      </c>
      <c r="M11" s="33" t="str">
        <f>[25]결승기록지!$E$14</f>
        <v>금파중</v>
      </c>
      <c r="N11" s="31" t="str">
        <f>[25]결승기록지!$F$14</f>
        <v>2:17.82</v>
      </c>
      <c r="O11" s="32" t="str">
        <f>[25]결승기록지!$C$15</f>
        <v>남현우</v>
      </c>
      <c r="P11" s="33" t="str">
        <f>[25]결승기록지!$E$15</f>
        <v>온양용화중</v>
      </c>
      <c r="Q11" s="31" t="str">
        <f>[25]결승기록지!$F$15</f>
        <v>2:24.04</v>
      </c>
      <c r="R11" s="32" t="str">
        <f>[25]결승기록지!$C$16</f>
        <v>채홍서</v>
      </c>
      <c r="S11" s="33" t="str">
        <f>[25]결승기록지!$E$16</f>
        <v>양정중</v>
      </c>
      <c r="T11" s="31" t="str">
        <f>[25]결승기록지!$F$16</f>
        <v>2:24.33</v>
      </c>
      <c r="U11" s="32" t="str">
        <f>[25]결승기록지!$C$17</f>
        <v>김지성</v>
      </c>
      <c r="V11" s="33" t="str">
        <f>[25]결승기록지!$E$17</f>
        <v>밀양중</v>
      </c>
      <c r="W11" s="31" t="str">
        <f>[25]결승기록지!$F$17</f>
        <v>2:29.81</v>
      </c>
      <c r="X11" s="32" t="str">
        <f>[25]결승기록지!$C$18</f>
        <v>어효준</v>
      </c>
      <c r="Y11" s="33" t="str">
        <f>[25]결승기록지!$E$18</f>
        <v>상장중</v>
      </c>
      <c r="Z11" s="31" t="str">
        <f>[25]결승기록지!$F$18</f>
        <v>2:57.86</v>
      </c>
    </row>
    <row r="12" spans="1:26" s="47" customFormat="1" ht="13.5" customHeight="1">
      <c r="A12" s="160">
        <v>1</v>
      </c>
      <c r="B12" s="98" t="s">
        <v>27</v>
      </c>
      <c r="C12" s="99" t="str">
        <f>[26]멀리!$C$11</f>
        <v>임건호</v>
      </c>
      <c r="D12" s="100" t="str">
        <f>[26]멀리!$E$11</f>
        <v>동방중</v>
      </c>
      <c r="E12" s="101" t="str">
        <f>[26]멀리!$F$11</f>
        <v>5.71</v>
      </c>
      <c r="F12" s="99" t="str">
        <f>[26]멀리!$C$12</f>
        <v>신민준</v>
      </c>
      <c r="G12" s="100" t="str">
        <f>[26]멀리!$E$12</f>
        <v>서생중</v>
      </c>
      <c r="H12" s="101" t="str">
        <f>[26]멀리!$F$12</f>
        <v>5.70</v>
      </c>
      <c r="I12" s="99" t="str">
        <f>[26]멀리!$C$13</f>
        <v>김유민</v>
      </c>
      <c r="J12" s="100" t="str">
        <f>[26]멀리!$E$13</f>
        <v>이리동중</v>
      </c>
      <c r="K12" s="101" t="str">
        <f>[26]멀리!$F$13</f>
        <v>5.70</v>
      </c>
      <c r="L12" s="99" t="str">
        <f>[26]멀리!$C$14</f>
        <v>정석훈</v>
      </c>
      <c r="M12" s="100" t="str">
        <f>[26]멀리!$E$14</f>
        <v>전북체육중</v>
      </c>
      <c r="N12" s="101" t="str">
        <f>[26]멀리!$F$14</f>
        <v>5.53</v>
      </c>
      <c r="O12" s="99" t="str">
        <f>[26]멀리!$C$15</f>
        <v>정현담</v>
      </c>
      <c r="P12" s="100" t="str">
        <f>[26]멀리!$E$15</f>
        <v>전남체육중</v>
      </c>
      <c r="Q12" s="101" t="str">
        <f>[26]멀리!$F$15</f>
        <v>5.52</v>
      </c>
      <c r="R12" s="99" t="str">
        <f>[26]멀리!$C$16</f>
        <v>이동관</v>
      </c>
      <c r="S12" s="100" t="str">
        <f>[26]멀리!$E$16</f>
        <v>전라중</v>
      </c>
      <c r="T12" s="101" t="str">
        <f>[26]멀리!$F$16</f>
        <v>5.35</v>
      </c>
      <c r="U12" s="99" t="str">
        <f>[26]멀리!$C$17</f>
        <v>김범근</v>
      </c>
      <c r="V12" s="100" t="str">
        <f>[26]멀리!$E$17</f>
        <v>별망중</v>
      </c>
      <c r="W12" s="101" t="str">
        <f>[26]멀리!$F$17</f>
        <v>4.44</v>
      </c>
      <c r="X12" s="99" t="str">
        <f>[26]멀리!$C$18</f>
        <v>이한준</v>
      </c>
      <c r="Y12" s="100" t="str">
        <f>[26]멀리!$E$18</f>
        <v>용인중</v>
      </c>
      <c r="Z12" s="101" t="str">
        <f>[26]멀리!$F$18</f>
        <v>4.33</v>
      </c>
    </row>
    <row r="13" spans="1:26" s="47" customFormat="1" ht="13.5" customHeight="1">
      <c r="A13" s="160"/>
      <c r="B13" s="23" t="s">
        <v>16</v>
      </c>
      <c r="C13" s="113"/>
      <c r="D13" s="112" t="str">
        <f>[26]멀리!$G$11</f>
        <v>0.9</v>
      </c>
      <c r="E13" s="114"/>
      <c r="F13" s="113"/>
      <c r="G13" s="112" t="str">
        <f>[26]멀리!$G$12</f>
        <v>0.5</v>
      </c>
      <c r="H13" s="114"/>
      <c r="I13" s="113"/>
      <c r="J13" s="112" t="str">
        <f>[26]멀리!$G$13</f>
        <v>0.5</v>
      </c>
      <c r="K13" s="114"/>
      <c r="L13" s="113"/>
      <c r="M13" s="112" t="str">
        <f>[26]멀리!$G$14</f>
        <v>-0.7</v>
      </c>
      <c r="N13" s="114"/>
      <c r="O13" s="113"/>
      <c r="P13" s="112" t="str">
        <f>[26]멀리!$G$15</f>
        <v>-2.4</v>
      </c>
      <c r="Q13" s="114"/>
      <c r="R13" s="113"/>
      <c r="S13" s="112" t="str">
        <f>[26]멀리!$G$16</f>
        <v>1.3</v>
      </c>
      <c r="T13" s="114"/>
      <c r="U13" s="113"/>
      <c r="V13" s="112" t="str">
        <f>[26]멀리!$G$17</f>
        <v>0.8</v>
      </c>
      <c r="W13" s="114"/>
      <c r="X13" s="113"/>
      <c r="Y13" s="112" t="str">
        <f>[26]멀리!$G$18</f>
        <v>0.8</v>
      </c>
      <c r="Z13" s="114"/>
    </row>
    <row r="14" spans="1:26" s="47" customFormat="1" ht="14.25" customHeight="1">
      <c r="A14" s="51">
        <v>3</v>
      </c>
      <c r="B14" s="15" t="s">
        <v>30</v>
      </c>
      <c r="C14" s="29" t="str">
        <f>[26]원반!$C$11</f>
        <v>손창현</v>
      </c>
      <c r="D14" s="30" t="str">
        <f>[26]원반!$E$11</f>
        <v>구미인덕중</v>
      </c>
      <c r="E14" s="31" t="str">
        <f>[26]원반!$F$11</f>
        <v>48.79</v>
      </c>
      <c r="F14" s="29" t="str">
        <f>[26]원반!$C$12</f>
        <v>이수환</v>
      </c>
      <c r="G14" s="30" t="str">
        <f>[26]원반!$E$12</f>
        <v>익산지원중</v>
      </c>
      <c r="H14" s="31" t="str">
        <f>[26]원반!$F$12</f>
        <v>30.06</v>
      </c>
      <c r="I14" s="29" t="str">
        <f>[26]원반!$C$13</f>
        <v>유민준</v>
      </c>
      <c r="J14" s="30" t="str">
        <f>[26]원반!$E$13</f>
        <v>반곡중</v>
      </c>
      <c r="K14" s="31" t="str">
        <f>[26]원반!$F$13</f>
        <v>26.63</v>
      </c>
      <c r="L14" s="29" t="str">
        <f>[26]원반!$C$14</f>
        <v>한율희</v>
      </c>
      <c r="M14" s="30" t="str">
        <f>[26]원반!$E$14</f>
        <v>세종중</v>
      </c>
      <c r="N14" s="31" t="str">
        <f>[26]원반!$F$14</f>
        <v>25.60</v>
      </c>
      <c r="O14" s="29"/>
      <c r="P14" s="30"/>
      <c r="Q14" s="31"/>
      <c r="R14" s="29"/>
      <c r="S14" s="30"/>
      <c r="T14" s="31"/>
      <c r="U14" s="29"/>
      <c r="V14" s="30"/>
      <c r="W14" s="31"/>
      <c r="X14" s="29"/>
      <c r="Y14" s="30"/>
      <c r="Z14" s="31"/>
    </row>
    <row r="15" spans="1:26">
      <c r="A15" s="51"/>
    </row>
    <row r="16" spans="1:26">
      <c r="A16" s="51"/>
    </row>
    <row r="17" spans="1:26" ht="18" customHeight="1">
      <c r="A17" s="51"/>
      <c r="B17" s="175" t="s">
        <v>37</v>
      </c>
      <c r="C17" s="175"/>
      <c r="D17" s="17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51"/>
      <c r="B18" s="7" t="s">
        <v>38</v>
      </c>
      <c r="C18" s="2"/>
      <c r="D18" s="3" t="s">
        <v>39</v>
      </c>
      <c r="E18" s="4"/>
      <c r="F18" s="2"/>
      <c r="G18" s="3" t="s">
        <v>40</v>
      </c>
      <c r="H18" s="4"/>
      <c r="I18" s="2"/>
      <c r="J18" s="3" t="s">
        <v>41</v>
      </c>
      <c r="K18" s="4"/>
      <c r="L18" s="2"/>
      <c r="M18" s="3" t="s">
        <v>42</v>
      </c>
      <c r="N18" s="4"/>
      <c r="O18" s="2"/>
      <c r="P18" s="3" t="s">
        <v>43</v>
      </c>
      <c r="Q18" s="4"/>
      <c r="R18" s="2"/>
      <c r="S18" s="3" t="s">
        <v>44</v>
      </c>
      <c r="T18" s="4"/>
      <c r="U18" s="2"/>
      <c r="V18" s="3" t="s">
        <v>45</v>
      </c>
      <c r="W18" s="4"/>
      <c r="X18" s="2"/>
      <c r="Y18" s="3" t="s">
        <v>46</v>
      </c>
      <c r="Z18" s="4"/>
    </row>
    <row r="19" spans="1:26" ht="14.25" thickBot="1">
      <c r="A19" s="51"/>
      <c r="B19" s="6" t="s">
        <v>47</v>
      </c>
      <c r="C19" s="5" t="s">
        <v>48</v>
      </c>
      <c r="D19" s="5" t="s">
        <v>49</v>
      </c>
      <c r="E19" s="5" t="s">
        <v>50</v>
      </c>
      <c r="F19" s="5" t="s">
        <v>48</v>
      </c>
      <c r="G19" s="5" t="s">
        <v>49</v>
      </c>
      <c r="H19" s="5" t="s">
        <v>50</v>
      </c>
      <c r="I19" s="5" t="s">
        <v>48</v>
      </c>
      <c r="J19" s="5" t="s">
        <v>49</v>
      </c>
      <c r="K19" s="5" t="s">
        <v>50</v>
      </c>
      <c r="L19" s="5" t="s">
        <v>48</v>
      </c>
      <c r="M19" s="5" t="s">
        <v>49</v>
      </c>
      <c r="N19" s="5" t="s">
        <v>50</v>
      </c>
      <c r="O19" s="5" t="s">
        <v>48</v>
      </c>
      <c r="P19" s="5" t="s">
        <v>49</v>
      </c>
      <c r="Q19" s="5" t="s">
        <v>50</v>
      </c>
      <c r="R19" s="5" t="s">
        <v>48</v>
      </c>
      <c r="S19" s="5" t="s">
        <v>49</v>
      </c>
      <c r="T19" s="5" t="s">
        <v>50</v>
      </c>
      <c r="U19" s="5" t="s">
        <v>48</v>
      </c>
      <c r="V19" s="5" t="s">
        <v>49</v>
      </c>
      <c r="W19" s="5" t="s">
        <v>50</v>
      </c>
      <c r="X19" s="5" t="s">
        <v>48</v>
      </c>
      <c r="Y19" s="5" t="s">
        <v>49</v>
      </c>
      <c r="Z19" s="5" t="s">
        <v>50</v>
      </c>
    </row>
    <row r="20" spans="1:26" s="48" customFormat="1" ht="13.5" customHeight="1" thickTop="1">
      <c r="A20" s="160">
        <v>4</v>
      </c>
      <c r="B20" s="12" t="s">
        <v>51</v>
      </c>
      <c r="C20" s="25" t="str">
        <f>[27]결승기록지!$C$11</f>
        <v>노윤서</v>
      </c>
      <c r="D20" s="26" t="str">
        <f>[27]결승기록지!$E$11</f>
        <v>금파중</v>
      </c>
      <c r="E20" s="27" t="str">
        <f>[27]결승기록지!$F$11</f>
        <v>12.82</v>
      </c>
      <c r="F20" s="25" t="str">
        <f>[27]결승기록지!$C$12</f>
        <v>서한울</v>
      </c>
      <c r="G20" s="26" t="str">
        <f>[27]결승기록지!$E$12</f>
        <v>세종중</v>
      </c>
      <c r="H20" s="27" t="str">
        <f>[27]결승기록지!$F$12</f>
        <v>13.05</v>
      </c>
      <c r="I20" s="25" t="str">
        <f>[27]결승기록지!$C$13</f>
        <v>신예지</v>
      </c>
      <c r="J20" s="26" t="str">
        <f>[27]결승기록지!$E$13</f>
        <v>익산어양중</v>
      </c>
      <c r="K20" s="27" t="str">
        <f>[27]결승기록지!$F$13</f>
        <v>13.07</v>
      </c>
      <c r="L20" s="25" t="str">
        <f>[27]결승기록지!$C$14</f>
        <v>최서윤</v>
      </c>
      <c r="M20" s="26" t="str">
        <f>[27]결승기록지!$E$14</f>
        <v>강원체육중</v>
      </c>
      <c r="N20" s="27" t="str">
        <f>[27]결승기록지!$F$14</f>
        <v>13.31</v>
      </c>
      <c r="O20" s="25" t="str">
        <f>[27]결승기록지!$C$15</f>
        <v>조수현</v>
      </c>
      <c r="P20" s="26" t="str">
        <f>[27]결승기록지!$E$15</f>
        <v>전곡중</v>
      </c>
      <c r="Q20" s="27" t="str">
        <f>[27]결승기록지!$F$15</f>
        <v>13.52</v>
      </c>
      <c r="R20" s="25" t="str">
        <f>[27]결승기록지!$C$16</f>
        <v>김서현</v>
      </c>
      <c r="S20" s="26" t="str">
        <f>[27]결승기록지!$E$16</f>
        <v>구월여자중</v>
      </c>
      <c r="T20" s="27" t="str">
        <f>[27]결승기록지!$F$16</f>
        <v>13.53</v>
      </c>
      <c r="U20" s="25" t="str">
        <f>[27]결승기록지!$C$17</f>
        <v>윤제리</v>
      </c>
      <c r="V20" s="26" t="str">
        <f>[27]결승기록지!$E$17</f>
        <v>전남체육중</v>
      </c>
      <c r="W20" s="27" t="str">
        <f>[27]결승기록지!$F$17</f>
        <v>13.81</v>
      </c>
      <c r="X20" s="25" t="str">
        <f>[27]결승기록지!$C$18</f>
        <v>이영현</v>
      </c>
      <c r="Y20" s="26" t="str">
        <f>[27]결승기록지!$E$18</f>
        <v>용인중</v>
      </c>
      <c r="Z20" s="27" t="str">
        <f>[27]결승기록지!$F$18</f>
        <v>13.86</v>
      </c>
    </row>
    <row r="21" spans="1:26" s="48" customFormat="1" ht="13.5" customHeight="1">
      <c r="A21" s="160"/>
      <c r="B21" s="23" t="s">
        <v>16</v>
      </c>
      <c r="C21" s="109"/>
      <c r="D21" s="28" t="str">
        <f>[27]결승기록지!$G$8</f>
        <v>-0.2</v>
      </c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1"/>
    </row>
    <row r="22" spans="1:26" s="48" customFormat="1" ht="13.5" customHeight="1">
      <c r="A22" s="52">
        <v>3</v>
      </c>
      <c r="B22" s="15" t="s">
        <v>18</v>
      </c>
      <c r="C22" s="29" t="str">
        <f>[28]결승기록지!$C$11</f>
        <v>김정아</v>
      </c>
      <c r="D22" s="30" t="str">
        <f>[28]결승기록지!$E$11</f>
        <v>가평중</v>
      </c>
      <c r="E22" s="31" t="str">
        <f>[28]결승기록지!$F$11</f>
        <v>1:01.15</v>
      </c>
      <c r="F22" s="29" t="str">
        <f>[28]결승기록지!$C$12</f>
        <v>정해진</v>
      </c>
      <c r="G22" s="30" t="str">
        <f>[28]결승기록지!$E$12</f>
        <v>전남체육중</v>
      </c>
      <c r="H22" s="31" t="str">
        <f>[28]결승기록지!$F$12</f>
        <v>1:03.37</v>
      </c>
      <c r="I22" s="29" t="str">
        <f>[28]결승기록지!$C$13</f>
        <v>이소은</v>
      </c>
      <c r="J22" s="30" t="str">
        <f>[28]결승기록지!$E$13</f>
        <v>광주체육중</v>
      </c>
      <c r="K22" s="31" t="str">
        <f>[28]결승기록지!$F$13</f>
        <v>1:05.17</v>
      </c>
      <c r="L22" s="29" t="str">
        <f>[28]결승기록지!$C$14</f>
        <v>엄채은</v>
      </c>
      <c r="M22" s="30" t="str">
        <f>[28]결승기록지!$E$14</f>
        <v>가좌여자중</v>
      </c>
      <c r="N22" s="31" t="str">
        <f>[28]결승기록지!$F$14</f>
        <v>1:05.52</v>
      </c>
      <c r="O22" s="29" t="str">
        <f>[28]결승기록지!$C$15</f>
        <v>김하늘</v>
      </c>
      <c r="P22" s="30" t="str">
        <f>[28]결승기록지!$E$15</f>
        <v>상장중</v>
      </c>
      <c r="Q22" s="31" t="str">
        <f>[28]결승기록지!$F$15</f>
        <v>1:06.25</v>
      </c>
      <c r="R22" s="29" t="str">
        <f>[28]결승기록지!$C$16</f>
        <v>장세희</v>
      </c>
      <c r="S22" s="30" t="str">
        <f>[28]결승기록지!$E$16</f>
        <v>금파중</v>
      </c>
      <c r="T22" s="31" t="str">
        <f>[28]결승기록지!$F$16</f>
        <v>1:07.96</v>
      </c>
      <c r="U22" s="29" t="str">
        <f>[28]결승기록지!$C$17</f>
        <v>김예빈</v>
      </c>
      <c r="V22" s="30" t="str">
        <f>[28]결승기록지!$E$17</f>
        <v>온양용화중</v>
      </c>
      <c r="W22" s="31" t="str">
        <f>[28]결승기록지!$F$17</f>
        <v>1:13.34</v>
      </c>
      <c r="X22" s="29"/>
      <c r="Y22" s="30"/>
      <c r="Z22" s="31"/>
    </row>
    <row r="23" spans="1:26" s="48" customFormat="1" ht="13.5" customHeight="1">
      <c r="A23" s="52">
        <v>1</v>
      </c>
      <c r="B23" s="24" t="s">
        <v>19</v>
      </c>
      <c r="C23" s="32" t="str">
        <f>[29]결승기록지!$C$11</f>
        <v>조윤아</v>
      </c>
      <c r="D23" s="33" t="str">
        <f>[29]결승기록지!$E$11</f>
        <v>신성중</v>
      </c>
      <c r="E23" s="97" t="str">
        <f>[29]결승기록지!$F$11</f>
        <v>2:41.98</v>
      </c>
      <c r="F23" s="32" t="str">
        <f>[29]결승기록지!$C$12</f>
        <v>송지윤</v>
      </c>
      <c r="G23" s="33" t="str">
        <f>[29]결승기록지!$E$12</f>
        <v>월배중</v>
      </c>
      <c r="H23" s="97" t="str">
        <f>[29]결승기록지!$F$12</f>
        <v>2:45.79</v>
      </c>
      <c r="I23" s="32" t="str">
        <f>[29]결승기록지!$C$13</f>
        <v>김태연</v>
      </c>
      <c r="J23" s="33" t="str">
        <f>[29]결승기록지!$E$13</f>
        <v>광동중</v>
      </c>
      <c r="K23" s="97" t="str">
        <f>[29]결승기록지!$F$13</f>
        <v>2:51.30</v>
      </c>
      <c r="L23" s="32" t="str">
        <f>[29]결승기록지!$C$14</f>
        <v>유은</v>
      </c>
      <c r="M23" s="33" t="str">
        <f>[29]결승기록지!$E$14</f>
        <v>가좌여자중</v>
      </c>
      <c r="N23" s="97" t="str">
        <f>[29]결승기록지!$F$14</f>
        <v>2:51.91</v>
      </c>
      <c r="O23" s="32" t="str">
        <f>[29]결승기록지!$C$15</f>
        <v>이서은</v>
      </c>
      <c r="P23" s="33" t="str">
        <f>[29]결승기록지!$E$15</f>
        <v>관양중</v>
      </c>
      <c r="Q23" s="97" t="str">
        <f>[29]결승기록지!$F$15</f>
        <v>2:53.12</v>
      </c>
      <c r="R23" s="32" t="str">
        <f>[29]결승기록지!$C$16</f>
        <v>김슬기</v>
      </c>
      <c r="S23" s="33" t="str">
        <f>[29]결승기록지!$E$16</f>
        <v>간석여자중</v>
      </c>
      <c r="T23" s="97" t="str">
        <f>[29]결승기록지!$F$16</f>
        <v>2:54.24</v>
      </c>
      <c r="U23" s="32" t="str">
        <f>[29]결승기록지!$C$17</f>
        <v>강시은</v>
      </c>
      <c r="V23" s="33" t="str">
        <f>[29]결승기록지!$E$17</f>
        <v>철산중</v>
      </c>
      <c r="W23" s="97" t="str">
        <f>[29]결승기록지!$F$17</f>
        <v>2:54.58</v>
      </c>
      <c r="X23" s="32"/>
      <c r="Y23" s="33"/>
      <c r="Z23" s="97"/>
    </row>
    <row r="24" spans="1:26" s="47" customFormat="1" ht="13.5" customHeight="1">
      <c r="A24" s="174">
        <v>3</v>
      </c>
      <c r="B24" s="98" t="s">
        <v>27</v>
      </c>
      <c r="C24" s="99" t="str">
        <f>[30]멀리!$C$11</f>
        <v>이현지</v>
      </c>
      <c r="D24" s="100" t="str">
        <f>[30]멀리!$E$11</f>
        <v>전남체육중</v>
      </c>
      <c r="E24" s="101" t="str">
        <f>[30]멀리!$F$11</f>
        <v>4.50</v>
      </c>
      <c r="F24" s="99" t="str">
        <f>[30]멀리!$C$12</f>
        <v>임사랑</v>
      </c>
      <c r="G24" s="100" t="str">
        <f>[30]멀리!$E$12</f>
        <v>전남체육중</v>
      </c>
      <c r="H24" s="101" t="str">
        <f>[30]멀리!$F$12</f>
        <v>4.37</v>
      </c>
      <c r="I24" s="99" t="str">
        <f>[30]멀리!$C$13</f>
        <v>문유빈</v>
      </c>
      <c r="J24" s="100" t="str">
        <f>[30]멀리!$E$13</f>
        <v>전북체육중</v>
      </c>
      <c r="K24" s="101" t="str">
        <f>[30]멀리!$F$13</f>
        <v>4.18</v>
      </c>
      <c r="L24" s="99" t="str">
        <f>[30]멀리!$C$14</f>
        <v>김도영</v>
      </c>
      <c r="M24" s="100" t="str">
        <f>[30]멀리!$E$14</f>
        <v>단원중</v>
      </c>
      <c r="N24" s="101" t="str">
        <f>[30]멀리!$F$14</f>
        <v>3.97</v>
      </c>
      <c r="O24" s="99"/>
      <c r="P24" s="100"/>
      <c r="Q24" s="101"/>
      <c r="R24" s="99"/>
      <c r="S24" s="100"/>
      <c r="T24" s="101"/>
      <c r="U24" s="99"/>
      <c r="V24" s="100"/>
      <c r="W24" s="101"/>
      <c r="X24" s="99"/>
      <c r="Y24" s="100"/>
      <c r="Z24" s="101"/>
    </row>
    <row r="25" spans="1:26" s="47" customFormat="1" ht="13.5" customHeight="1">
      <c r="A25" s="174"/>
      <c r="B25" s="23" t="s">
        <v>16</v>
      </c>
      <c r="C25" s="109"/>
      <c r="D25" s="28" t="str">
        <f>[30]멀리!$G$11</f>
        <v>0.4</v>
      </c>
      <c r="E25" s="111"/>
      <c r="F25" s="109"/>
      <c r="G25" s="28" t="str">
        <f>[30]멀리!$G$12</f>
        <v>0.0</v>
      </c>
      <c r="H25" s="111"/>
      <c r="I25" s="109"/>
      <c r="J25" s="28" t="str">
        <f>[30]멀리!$G$13</f>
        <v>0.0</v>
      </c>
      <c r="K25" s="111"/>
      <c r="L25" s="109"/>
      <c r="M25" s="28" t="str">
        <f>[30]멀리!$G$14</f>
        <v>-0.2</v>
      </c>
      <c r="N25" s="111"/>
      <c r="O25" s="109"/>
      <c r="P25" s="28"/>
      <c r="Q25" s="111"/>
      <c r="R25" s="109"/>
      <c r="S25" s="28"/>
      <c r="T25" s="111"/>
      <c r="U25" s="109"/>
      <c r="V25" s="28"/>
      <c r="W25" s="111"/>
      <c r="X25" s="109"/>
      <c r="Y25" s="28"/>
      <c r="Z25" s="111"/>
    </row>
    <row r="26" spans="1:26" s="47" customFormat="1" ht="14.25" customHeight="1">
      <c r="A26" s="51">
        <v>1</v>
      </c>
      <c r="B26" s="15" t="s">
        <v>30</v>
      </c>
      <c r="C26" s="102" t="str">
        <f>[30]원반!$C$11</f>
        <v>박지현</v>
      </c>
      <c r="D26" s="104" t="str">
        <f>[30]원반!$E$11</f>
        <v>철산중</v>
      </c>
      <c r="E26" s="103" t="str">
        <f>[30]원반!$F$11</f>
        <v>21.73</v>
      </c>
      <c r="F26" s="102" t="str">
        <f>[30]원반!$C$12</f>
        <v>김인애</v>
      </c>
      <c r="G26" s="104" t="str">
        <f>[30]원반!$E$12</f>
        <v>정선중</v>
      </c>
      <c r="H26" s="103" t="str">
        <f>[30]원반!$F$12</f>
        <v>15.05</v>
      </c>
      <c r="I26" s="102" t="str">
        <f>[30]원반!$C$13</f>
        <v>박가영</v>
      </c>
      <c r="J26" s="104" t="str">
        <f>[30]원반!$E$13</f>
        <v>논곡중</v>
      </c>
      <c r="K26" s="103" t="str">
        <f>[30]원반!$F$13</f>
        <v>14.01</v>
      </c>
      <c r="L26" s="102"/>
      <c r="M26" s="104"/>
      <c r="N26" s="103"/>
      <c r="O26" s="102"/>
      <c r="P26" s="104"/>
      <c r="Q26" s="103"/>
      <c r="R26" s="102"/>
      <c r="S26" s="104"/>
      <c r="T26" s="103"/>
      <c r="U26" s="102"/>
      <c r="V26" s="104"/>
      <c r="W26" s="103"/>
      <c r="X26" s="102"/>
      <c r="Y26" s="104"/>
      <c r="Z26" s="103"/>
    </row>
    <row r="27" spans="1:26">
      <c r="A27" s="54"/>
    </row>
    <row r="28" spans="1:26">
      <c r="A28" s="54"/>
    </row>
    <row r="29" spans="1:26">
      <c r="A29" s="54"/>
    </row>
    <row r="30" spans="1:26">
      <c r="A30" s="54"/>
    </row>
    <row r="31" spans="1:26">
      <c r="A31" s="54"/>
    </row>
    <row r="32" spans="1:26">
      <c r="A32" s="54"/>
    </row>
    <row r="33" spans="1:1">
      <c r="A33" s="54"/>
    </row>
    <row r="34" spans="1:1">
      <c r="A34" s="54"/>
    </row>
    <row r="35" spans="1:1">
      <c r="A35" s="54"/>
    </row>
    <row r="36" spans="1:1">
      <c r="A36" s="54"/>
    </row>
    <row r="37" spans="1:1">
      <c r="A37" s="54"/>
    </row>
  </sheetData>
  <mergeCells count="9">
    <mergeCell ref="B17:D17"/>
    <mergeCell ref="A20:A21"/>
    <mergeCell ref="A24:A25"/>
    <mergeCell ref="E2:T2"/>
    <mergeCell ref="B3:C3"/>
    <mergeCell ref="F3:S3"/>
    <mergeCell ref="B5:D5"/>
    <mergeCell ref="A8:A9"/>
    <mergeCell ref="A12:A13"/>
  </mergeCells>
  <phoneticPr fontId="2" type="noConversion"/>
  <pageMargins left="0.35" right="0.3" top="0.52" bottom="0.53" header="0.53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view="pageBreakPreview" zoomScale="115" zoomScaleSheetLayoutView="115" workbookViewId="0">
      <selection activeCell="E2" sqref="E2:T2"/>
    </sheetView>
  </sheetViews>
  <sheetFormatPr defaultRowHeight="13.5"/>
  <cols>
    <col min="1" max="1" width="2.33203125" style="53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3320312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3320312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3320312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3320312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3320312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3320312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3320312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3320312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3320312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3320312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3320312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3320312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3320312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3320312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3320312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3320312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3320312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3320312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3320312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3320312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3320312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3320312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3320312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3320312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3320312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3320312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3320312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3320312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3320312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3320312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3320312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3320312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3320312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3320312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3320312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3320312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3320312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3320312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3320312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3320312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3320312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3320312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3320312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3320312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3320312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3320312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3320312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3320312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3320312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3320312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3320312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3320312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3320312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3320312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3320312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3320312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3320312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3320312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3320312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3320312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3320312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3320312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3320312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1" spans="1:26">
      <c r="A1" s="52"/>
    </row>
    <row r="2" spans="1:26" s="9" customFormat="1" ht="45" customHeight="1" thickBot="1">
      <c r="A2" s="52"/>
      <c r="B2" s="10"/>
      <c r="C2" s="10"/>
      <c r="D2" s="10"/>
      <c r="E2" s="167" t="s">
        <v>58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50" t="s">
        <v>3</v>
      </c>
      <c r="V2" s="50"/>
      <c r="W2" s="50"/>
      <c r="X2" s="50"/>
      <c r="Y2" s="50"/>
      <c r="Z2" s="50"/>
    </row>
    <row r="3" spans="1:26" s="9" customFormat="1" ht="14.25" thickTop="1">
      <c r="A3" s="52"/>
      <c r="B3" s="169" t="s">
        <v>62</v>
      </c>
      <c r="C3" s="169"/>
      <c r="D3" s="10"/>
      <c r="E3" s="10"/>
      <c r="F3" s="170" t="s">
        <v>59</v>
      </c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5</v>
      </c>
      <c r="C5" s="2"/>
      <c r="D5" s="3" t="s">
        <v>6</v>
      </c>
      <c r="E5" s="4"/>
      <c r="F5" s="2"/>
      <c r="G5" s="3" t="s">
        <v>0</v>
      </c>
      <c r="H5" s="4"/>
      <c r="I5" s="2"/>
      <c r="J5" s="3" t="s">
        <v>7</v>
      </c>
      <c r="K5" s="4"/>
      <c r="L5" s="2"/>
      <c r="M5" s="3" t="s">
        <v>8</v>
      </c>
      <c r="N5" s="4"/>
      <c r="O5" s="2"/>
      <c r="P5" s="3" t="s">
        <v>9</v>
      </c>
      <c r="Q5" s="4"/>
      <c r="R5" s="2"/>
      <c r="S5" s="3" t="s">
        <v>1</v>
      </c>
      <c r="T5" s="4"/>
      <c r="U5" s="2"/>
      <c r="V5" s="3" t="s">
        <v>10</v>
      </c>
      <c r="W5" s="4"/>
      <c r="X5" s="2"/>
      <c r="Y5" s="3" t="s">
        <v>11</v>
      </c>
      <c r="Z5" s="4"/>
    </row>
    <row r="6" spans="1:26" ht="14.25" thickBot="1">
      <c r="B6" s="6" t="s">
        <v>12</v>
      </c>
      <c r="C6" s="5" t="s">
        <v>13</v>
      </c>
      <c r="D6" s="5" t="s">
        <v>2</v>
      </c>
      <c r="E6" s="5" t="s">
        <v>14</v>
      </c>
      <c r="F6" s="5" t="s">
        <v>13</v>
      </c>
      <c r="G6" s="5" t="s">
        <v>2</v>
      </c>
      <c r="H6" s="5" t="s">
        <v>14</v>
      </c>
      <c r="I6" s="5" t="s">
        <v>13</v>
      </c>
      <c r="J6" s="5" t="s">
        <v>2</v>
      </c>
      <c r="K6" s="5" t="s">
        <v>14</v>
      </c>
      <c r="L6" s="5" t="s">
        <v>13</v>
      </c>
      <c r="M6" s="5" t="s">
        <v>2</v>
      </c>
      <c r="N6" s="5" t="s">
        <v>14</v>
      </c>
      <c r="O6" s="5" t="s">
        <v>13</v>
      </c>
      <c r="P6" s="5" t="s">
        <v>2</v>
      </c>
      <c r="Q6" s="5" t="s">
        <v>14</v>
      </c>
      <c r="R6" s="5" t="s">
        <v>13</v>
      </c>
      <c r="S6" s="5" t="s">
        <v>2</v>
      </c>
      <c r="T6" s="5" t="s">
        <v>14</v>
      </c>
      <c r="U6" s="5" t="s">
        <v>13</v>
      </c>
      <c r="V6" s="5" t="s">
        <v>2</v>
      </c>
      <c r="W6" s="5" t="s">
        <v>14</v>
      </c>
      <c r="X6" s="5" t="s">
        <v>13</v>
      </c>
      <c r="Y6" s="5" t="s">
        <v>2</v>
      </c>
      <c r="Z6" s="5" t="s">
        <v>14</v>
      </c>
    </row>
    <row r="7" spans="1:26" s="122" customFormat="1" ht="13.5" customHeight="1" thickTop="1">
      <c r="A7" s="160" t="s">
        <v>63</v>
      </c>
      <c r="B7" s="12" t="s">
        <v>15</v>
      </c>
      <c r="C7" s="57" t="str">
        <f>[31]결승기록지!$C$11</f>
        <v>이재혁</v>
      </c>
      <c r="D7" s="58" t="str">
        <f>[31]결승기록지!$E$11</f>
        <v>충남체육고</v>
      </c>
      <c r="E7" s="27" t="str">
        <f>[31]결승기록지!$F$11</f>
        <v>10.56</v>
      </c>
      <c r="F7" s="57" t="str">
        <f>[31]결승기록지!$C$12</f>
        <v>조경환</v>
      </c>
      <c r="G7" s="58" t="str">
        <f>[31]결승기록지!$E$12</f>
        <v>덕계고</v>
      </c>
      <c r="H7" s="27" t="str">
        <f>[31]결승기록지!$F$12</f>
        <v>10.70</v>
      </c>
      <c r="I7" s="57" t="str">
        <f>[31]결승기록지!$C$13</f>
        <v>노호진</v>
      </c>
      <c r="J7" s="58" t="str">
        <f>[31]결승기록지!$E$13</f>
        <v>대구체육고</v>
      </c>
      <c r="K7" s="27" t="str">
        <f>[31]결승기록지!$F$13</f>
        <v>10.72</v>
      </c>
      <c r="L7" s="57" t="str">
        <f>[31]결승기록지!$C$14</f>
        <v>나마디 조엘진</v>
      </c>
      <c r="M7" s="58" t="str">
        <f>[31]결승기록지!$E$14</f>
        <v>김포제일공업고</v>
      </c>
      <c r="N7" s="27" t="str">
        <f>[31]결승기록지!$F$14</f>
        <v>10.80</v>
      </c>
      <c r="O7" s="57" t="str">
        <f>[31]결승기록지!$C$15</f>
        <v>양창식</v>
      </c>
      <c r="P7" s="58" t="str">
        <f>[31]결승기록지!$E$15</f>
        <v>광주체육고</v>
      </c>
      <c r="Q7" s="27" t="str">
        <f>[31]결승기록지!$F$15</f>
        <v>10.88</v>
      </c>
      <c r="R7" s="57" t="str">
        <f>[31]결승기록지!$C$16</f>
        <v>김량희</v>
      </c>
      <c r="S7" s="58" t="str">
        <f>[31]결승기록지!$E$16</f>
        <v>전북체육고</v>
      </c>
      <c r="T7" s="27" t="str">
        <f>[31]결승기록지!$F$16</f>
        <v>11.03</v>
      </c>
      <c r="U7" s="57"/>
      <c r="V7" s="58"/>
      <c r="W7" s="27"/>
      <c r="X7" s="57"/>
      <c r="Y7" s="58"/>
      <c r="Z7" s="27"/>
    </row>
    <row r="8" spans="1:26" s="122" customFormat="1" ht="13.5" customHeight="1">
      <c r="A8" s="160"/>
      <c r="B8" s="13" t="s">
        <v>16</v>
      </c>
      <c r="C8" s="123"/>
      <c r="D8" s="116" t="str">
        <f>[31]결승기록지!$G$8</f>
        <v>0.4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0"/>
    </row>
    <row r="9" spans="1:26" s="122" customFormat="1" ht="13.5" customHeight="1">
      <c r="A9" s="160">
        <v>2</v>
      </c>
      <c r="B9" s="14" t="s">
        <v>17</v>
      </c>
      <c r="C9" s="35" t="str">
        <f>[32]결승기록지!$C$11</f>
        <v>노호진</v>
      </c>
      <c r="D9" s="36" t="str">
        <f>[32]결승기록지!$E$11</f>
        <v>대구체육고</v>
      </c>
      <c r="E9" s="37" t="str">
        <f>[32]결승기록지!$F$11</f>
        <v>21.59</v>
      </c>
      <c r="F9" s="35" t="str">
        <f>[32]결승기록지!$C$12</f>
        <v>조경환</v>
      </c>
      <c r="G9" s="36" t="str">
        <f>[32]결승기록지!$E$12</f>
        <v>덕계고</v>
      </c>
      <c r="H9" s="37" t="str">
        <f>[32]결승기록지!$F$12</f>
        <v>21.65</v>
      </c>
      <c r="I9" s="35" t="str">
        <f>[32]결승기록지!$C$13</f>
        <v>강철현</v>
      </c>
      <c r="J9" s="36" t="str">
        <f>[32]결승기록지!$E$13</f>
        <v>광주체육고</v>
      </c>
      <c r="K9" s="37" t="str">
        <f>[32]결승기록지!$F$13</f>
        <v>21.78</v>
      </c>
      <c r="L9" s="35" t="str">
        <f>[32]결승기록지!$C$14</f>
        <v>서민준</v>
      </c>
      <c r="M9" s="36" t="str">
        <f>[32]결승기록지!$E$14</f>
        <v>용남고</v>
      </c>
      <c r="N9" s="37" t="str">
        <f>[32]결승기록지!$F$14</f>
        <v>21.94</v>
      </c>
      <c r="O9" s="35" t="str">
        <f>[32]결승기록지!$C$15</f>
        <v>박상우</v>
      </c>
      <c r="P9" s="36" t="str">
        <f>[32]결승기록지!$E$15</f>
        <v>경기체육고</v>
      </c>
      <c r="Q9" s="37" t="str">
        <f>[32]결승기록지!$F$15</f>
        <v>22.09</v>
      </c>
      <c r="R9" s="35" t="str">
        <f>[32]결승기록지!$C$16</f>
        <v>조민우</v>
      </c>
      <c r="S9" s="36" t="str">
        <f>[32]결승기록지!$E$16</f>
        <v>충북체육고</v>
      </c>
      <c r="T9" s="37" t="str">
        <f>[32]결승기록지!$F$16</f>
        <v>22.12</v>
      </c>
      <c r="U9" s="35" t="str">
        <f>[32]결승기록지!$C$17</f>
        <v>나현주</v>
      </c>
      <c r="V9" s="36" t="str">
        <f>[32]결승기록지!$E$17</f>
        <v>광주체육고</v>
      </c>
      <c r="W9" s="37" t="str">
        <f>[32]결승기록지!$F$17</f>
        <v>22.26</v>
      </c>
      <c r="X9" s="35" t="str">
        <f>[32]결승기록지!$C$18</f>
        <v>이태화</v>
      </c>
      <c r="Y9" s="36" t="str">
        <f>[32]결승기록지!$E$18</f>
        <v>동인천고</v>
      </c>
      <c r="Z9" s="37" t="str">
        <f>[32]결승기록지!$F$18</f>
        <v>22.46</v>
      </c>
    </row>
    <row r="10" spans="1:26" s="122" customFormat="1" ht="13.5" customHeight="1">
      <c r="A10" s="160"/>
      <c r="B10" s="13" t="s">
        <v>16</v>
      </c>
      <c r="C10" s="38"/>
      <c r="D10" s="39" t="str">
        <f>[32]결승기록지!$G$8</f>
        <v>0.5</v>
      </c>
      <c r="E10" s="41"/>
      <c r="F10" s="41"/>
      <c r="G10" s="41"/>
      <c r="H10" s="41"/>
      <c r="I10" s="41"/>
      <c r="J10" s="41"/>
      <c r="K10" s="124"/>
      <c r="L10" s="41"/>
      <c r="M10" s="41"/>
      <c r="N10" s="124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0"/>
    </row>
    <row r="11" spans="1:26" s="122" customFormat="1" ht="13.5" customHeight="1">
      <c r="A11" s="51">
        <v>1</v>
      </c>
      <c r="B11" s="15" t="s">
        <v>18</v>
      </c>
      <c r="C11" s="29" t="str">
        <f>[33]결승기록지!$C$11</f>
        <v>조민우</v>
      </c>
      <c r="D11" s="30" t="str">
        <f>[33]결승기록지!$E$11</f>
        <v>충북체육고</v>
      </c>
      <c r="E11" s="31" t="str">
        <f>[33]결승기록지!$F$11</f>
        <v>47.94</v>
      </c>
      <c r="F11" s="29" t="str">
        <f>[33]결승기록지!$C$12</f>
        <v>송형근</v>
      </c>
      <c r="G11" s="30" t="str">
        <f>[33]결승기록지!$E$12</f>
        <v>충북체육고</v>
      </c>
      <c r="H11" s="31" t="str">
        <f>[33]결승기록지!$F$12</f>
        <v>48.78</v>
      </c>
      <c r="I11" s="29" t="str">
        <f>[33]결승기록지!$C$13</f>
        <v>김정현</v>
      </c>
      <c r="J11" s="30" t="str">
        <f>[33]결승기록지!$E$13</f>
        <v>대구체육고</v>
      </c>
      <c r="K11" s="31" t="str">
        <f>[33]결승기록지!$F$13</f>
        <v>48.82</v>
      </c>
      <c r="L11" s="29" t="str">
        <f>[33]결승기록지!$C$14</f>
        <v>이재원</v>
      </c>
      <c r="M11" s="30" t="str">
        <f>[33]결승기록지!$F$14</f>
        <v>49.64</v>
      </c>
      <c r="N11" s="31" t="str">
        <f>[33]결승기록지!$F$14</f>
        <v>49.64</v>
      </c>
      <c r="O11" s="29" t="str">
        <f>[33]결승기록지!$C$15</f>
        <v>정우진</v>
      </c>
      <c r="P11" s="30" t="str">
        <f>[33]결승기록지!$E$15</f>
        <v>전곡고</v>
      </c>
      <c r="Q11" s="31" t="str">
        <f>[33]결승기록지!$F$15</f>
        <v>50.28</v>
      </c>
      <c r="R11" s="29" t="str">
        <f>[33]결승기록지!$C$16</f>
        <v>차희성</v>
      </c>
      <c r="S11" s="30" t="str">
        <f>[33]결승기록지!$E$16</f>
        <v>경기체육고</v>
      </c>
      <c r="T11" s="31" t="str">
        <f>[33]결승기록지!$F$16</f>
        <v>51.01</v>
      </c>
      <c r="U11" s="29" t="str">
        <f>[33]결승기록지!$C$17</f>
        <v>전유민</v>
      </c>
      <c r="V11" s="30" t="str">
        <f>[33]결승기록지!$E$17</f>
        <v>서울체육고</v>
      </c>
      <c r="W11" s="31" t="str">
        <f>[33]결승기록지!$F$17</f>
        <v>51.89</v>
      </c>
      <c r="X11" s="29"/>
      <c r="Y11" s="30"/>
      <c r="Z11" s="31"/>
    </row>
    <row r="12" spans="1:26" s="122" customFormat="1" ht="13.5" customHeight="1">
      <c r="A12" s="51">
        <v>3</v>
      </c>
      <c r="B12" s="15" t="s">
        <v>19</v>
      </c>
      <c r="C12" s="29" t="str">
        <f>[34]결승기록지!$C$11</f>
        <v>김지환</v>
      </c>
      <c r="D12" s="30" t="str">
        <f>[34]결승기록지!$E$11</f>
        <v>양정고</v>
      </c>
      <c r="E12" s="31" t="str">
        <f>[34]결승기록지!$F$11</f>
        <v>1:55.49</v>
      </c>
      <c r="F12" s="29" t="str">
        <f>[34]결승기록지!$C$12</f>
        <v>김진만</v>
      </c>
      <c r="G12" s="30" t="str">
        <f>[34]결승기록지!$E$12</f>
        <v>충현고</v>
      </c>
      <c r="H12" s="31" t="str">
        <f>[34]결승기록지!$F$12</f>
        <v>1:55.77</v>
      </c>
      <c r="I12" s="29" t="str">
        <f>[34]결승기록지!$C$13</f>
        <v>김세현</v>
      </c>
      <c r="J12" s="30" t="str">
        <f>[34]결승기록지!$E$13</f>
        <v>은행고</v>
      </c>
      <c r="K12" s="31" t="str">
        <f>[34]결승기록지!$F$13</f>
        <v>1:56.68</v>
      </c>
      <c r="L12" s="29" t="str">
        <f>[34]결승기록지!$C$14</f>
        <v>최재혁</v>
      </c>
      <c r="M12" s="30" t="str">
        <f>[34]결승기록지!$E$14</f>
        <v>경북체육고</v>
      </c>
      <c r="N12" s="31" t="str">
        <f>[34]결승기록지!$F$14</f>
        <v>1:57.70</v>
      </c>
      <c r="O12" s="29" t="str">
        <f>[34]결승기록지!$C$15</f>
        <v>유우진</v>
      </c>
      <c r="P12" s="30" t="str">
        <f>[34]결승기록지!$E$15</f>
        <v>배문고</v>
      </c>
      <c r="Q12" s="31" t="str">
        <f>[34]결승기록지!$F$15</f>
        <v>1:58.73</v>
      </c>
      <c r="R12" s="29" t="str">
        <f>[34]결승기록지!$C$16</f>
        <v>안현웅</v>
      </c>
      <c r="S12" s="30" t="str">
        <f>[34]결승기록지!$E$16</f>
        <v>전곡고</v>
      </c>
      <c r="T12" s="31" t="str">
        <f>[34]결승기록지!$F$16</f>
        <v>2:07.43</v>
      </c>
      <c r="U12" s="29"/>
      <c r="V12" s="30"/>
      <c r="W12" s="31"/>
      <c r="X12" s="29"/>
      <c r="Y12" s="30"/>
      <c r="Z12" s="31"/>
    </row>
    <row r="13" spans="1:26" s="122" customFormat="1" ht="13.5" customHeight="1">
      <c r="A13" s="125">
        <v>1</v>
      </c>
      <c r="B13" s="15" t="s">
        <v>20</v>
      </c>
      <c r="C13" s="29" t="str">
        <f>[35]결승기록지!$C$11</f>
        <v>김태훈</v>
      </c>
      <c r="D13" s="30" t="str">
        <f>[35]결승기록지!$E$11</f>
        <v>경기체육고</v>
      </c>
      <c r="E13" s="126" t="str">
        <f>[35]결승기록지!$F$11</f>
        <v>3:59.54</v>
      </c>
      <c r="F13" s="29" t="str">
        <f>[35]결승기록지!$C$12</f>
        <v>손현준</v>
      </c>
      <c r="G13" s="30" t="str">
        <f>[35]결승기록지!$E$12</f>
        <v>경기체육고</v>
      </c>
      <c r="H13" s="126" t="str">
        <f>[35]결승기록지!$F$12</f>
        <v>4:02.06</v>
      </c>
      <c r="I13" s="29" t="str">
        <f>[35]결승기록지!$C$13</f>
        <v>김민석</v>
      </c>
      <c r="J13" s="30" t="str">
        <f>[35]결승기록지!$E$13</f>
        <v>경기체육고</v>
      </c>
      <c r="K13" s="126" t="str">
        <f>[35]결승기록지!$F$13</f>
        <v>4:03.00</v>
      </c>
      <c r="L13" s="29" t="str">
        <f>[35]결승기록지!$C$14</f>
        <v>김상태</v>
      </c>
      <c r="M13" s="30" t="str">
        <f>[35]결승기록지!$E$14</f>
        <v>인천체육고</v>
      </c>
      <c r="N13" s="126" t="str">
        <f>[35]결승기록지!$F$14</f>
        <v>4:03.34</v>
      </c>
      <c r="O13" s="29" t="str">
        <f>[35]결승기록지!$C$15</f>
        <v>이상윤</v>
      </c>
      <c r="P13" s="30" t="str">
        <f>[35]결승기록지!$E$15</f>
        <v>강원체육고</v>
      </c>
      <c r="Q13" s="126" t="str">
        <f>[35]결승기록지!$F$15</f>
        <v>4:03.69</v>
      </c>
      <c r="R13" s="29" t="str">
        <f>[35]결승기록지!$C$16</f>
        <v>심규현</v>
      </c>
      <c r="S13" s="30" t="str">
        <f>[35]결승기록지!$E$16</f>
        <v>배문고</v>
      </c>
      <c r="T13" s="126" t="str">
        <f>[35]결승기록지!$F$16</f>
        <v>4:04.81</v>
      </c>
      <c r="U13" s="29" t="str">
        <f>[35]결승기록지!$C$17</f>
        <v>임재만</v>
      </c>
      <c r="V13" s="30" t="str">
        <f>[35]결승기록지!$E$17</f>
        <v>충남체육고</v>
      </c>
      <c r="W13" s="126" t="str">
        <f>[35]결승기록지!$F$17</f>
        <v>4:07.28</v>
      </c>
      <c r="X13" s="29" t="str">
        <f>[35]결승기록지!$C$18</f>
        <v>김진만</v>
      </c>
      <c r="Y13" s="30" t="str">
        <f>[35]결승기록지!$E$18</f>
        <v>충현고</v>
      </c>
      <c r="Z13" s="126" t="str">
        <f>[35]결승기록지!$F$18</f>
        <v>4:10.20</v>
      </c>
    </row>
    <row r="14" spans="1:26" s="122" customFormat="1" ht="13.5" customHeight="1">
      <c r="A14" s="51">
        <v>3</v>
      </c>
      <c r="B14" s="15" t="s">
        <v>64</v>
      </c>
      <c r="C14" s="17" t="str">
        <f>[36]결승기록지!$C$11</f>
        <v>김태훈</v>
      </c>
      <c r="D14" s="18" t="str">
        <f>[36]결승기록지!$E$11</f>
        <v>경기체육고</v>
      </c>
      <c r="E14" s="55" t="str">
        <f>[36]결승기록지!$F$11</f>
        <v>15:58.60</v>
      </c>
      <c r="F14" s="17" t="str">
        <f>[36]결승기록지!$C$12</f>
        <v>심규현</v>
      </c>
      <c r="G14" s="18" t="str">
        <f>[36]결승기록지!$E$12</f>
        <v>배문고</v>
      </c>
      <c r="H14" s="55" t="str">
        <f>[36]결승기록지!$F$12</f>
        <v>16:05.16</v>
      </c>
      <c r="I14" s="17" t="str">
        <f>[36]결승기록지!$C$13</f>
        <v>김민석</v>
      </c>
      <c r="J14" s="18" t="str">
        <f>[36]결승기록지!$E$13</f>
        <v>경기체육고</v>
      </c>
      <c r="K14" s="55" t="str">
        <f>[36]결승기록지!$F$13</f>
        <v>16:11.41</v>
      </c>
      <c r="L14" s="17" t="str">
        <f>[36]결승기록지!$C$14</f>
        <v>한승우</v>
      </c>
      <c r="M14" s="18" t="str">
        <f>[36]결승기록지!$E$14</f>
        <v>대구체육고</v>
      </c>
      <c r="N14" s="55" t="str">
        <f>[36]결승기록지!$F$14</f>
        <v>16:17.97</v>
      </c>
      <c r="O14" s="17" t="str">
        <f>[36]결승기록지!$C$15</f>
        <v>김홍민</v>
      </c>
      <c r="P14" s="18" t="str">
        <f>[36]결승기록지!$E$15</f>
        <v>배문고</v>
      </c>
      <c r="Q14" s="55" t="str">
        <f>[36]결승기록지!$F$15</f>
        <v>16:20.19</v>
      </c>
      <c r="R14" s="17" t="str">
        <f>[36]결승기록지!$C$16</f>
        <v>손현준</v>
      </c>
      <c r="S14" s="18" t="str">
        <f>[36]결승기록지!$E$16</f>
        <v>경기체육고</v>
      </c>
      <c r="T14" s="55" t="str">
        <f>[36]결승기록지!$F$16</f>
        <v>16:21.86</v>
      </c>
      <c r="U14" s="17" t="str">
        <f>[36]결승기록지!$C$17</f>
        <v>김재현</v>
      </c>
      <c r="V14" s="18" t="str">
        <f>[36]결승기록지!$E$17</f>
        <v>배문고</v>
      </c>
      <c r="W14" s="55" t="str">
        <f>[36]결승기록지!$F$17</f>
        <v>16:22.65</v>
      </c>
      <c r="X14" s="17" t="str">
        <f>[36]결승기록지!$C$18</f>
        <v>김도연</v>
      </c>
      <c r="Y14" s="18" t="str">
        <f>[36]결승기록지!$E$18</f>
        <v>전곡고</v>
      </c>
      <c r="Z14" s="55" t="str">
        <f>[36]결승기록지!$F$18</f>
        <v>16:32.25</v>
      </c>
    </row>
    <row r="15" spans="1:26" s="122" customFormat="1" ht="13.5" customHeight="1">
      <c r="A15" s="160">
        <v>2</v>
      </c>
      <c r="B15" s="14" t="s">
        <v>22</v>
      </c>
      <c r="C15" s="35" t="str">
        <f>[37]결승기록지!$C$11</f>
        <v>신의진</v>
      </c>
      <c r="D15" s="36" t="str">
        <f>[37]결승기록지!$E$11</f>
        <v>경남체육고</v>
      </c>
      <c r="E15" s="37" t="str">
        <f>[37]결승기록지!$F$11</f>
        <v>14.83</v>
      </c>
      <c r="F15" s="35" t="str">
        <f>[37]결승기록지!$C$12</f>
        <v>최호석</v>
      </c>
      <c r="G15" s="36" t="str">
        <f>[37]결승기록지!$E$12</f>
        <v>서울체육고</v>
      </c>
      <c r="H15" s="37" t="str">
        <f>[37]결승기록지!$F$12</f>
        <v>15.07</v>
      </c>
      <c r="I15" s="35" t="str">
        <f>[37]결승기록지!$C$13</f>
        <v>이승민</v>
      </c>
      <c r="J15" s="36" t="str">
        <f>[37]결승기록지!$E$13</f>
        <v>신명고</v>
      </c>
      <c r="K15" s="37" t="str">
        <f>[37]결승기록지!$F$13</f>
        <v>15.89</v>
      </c>
      <c r="L15" s="35" t="str">
        <f>[37]결승기록지!$C$14</f>
        <v>도지성</v>
      </c>
      <c r="M15" s="36" t="str">
        <f>[37]결승기록지!$E$14</f>
        <v>덕계고</v>
      </c>
      <c r="N15" s="37" t="str">
        <f>[37]결승기록지!$F$14</f>
        <v>15.94</v>
      </c>
      <c r="O15" s="35" t="str">
        <f>[37]결승기록지!$C$15</f>
        <v>최현식</v>
      </c>
      <c r="P15" s="36" t="str">
        <f>[37]결승기록지!$E$15</f>
        <v>대구체육고</v>
      </c>
      <c r="Q15" s="37" t="str">
        <f>[37]결승기록지!$F$15</f>
        <v>16.73</v>
      </c>
      <c r="R15" s="35"/>
      <c r="S15" s="36"/>
      <c r="T15" s="37"/>
      <c r="U15" s="35"/>
      <c r="V15" s="36"/>
      <c r="W15" s="37"/>
      <c r="X15" s="35"/>
      <c r="Y15" s="36"/>
      <c r="Z15" s="37"/>
    </row>
    <row r="16" spans="1:26" s="122" customFormat="1" ht="13.5" customHeight="1">
      <c r="A16" s="160"/>
      <c r="B16" s="13" t="s">
        <v>16</v>
      </c>
      <c r="C16" s="38"/>
      <c r="D16" s="39" t="str">
        <f>[37]결승기록지!$G$8</f>
        <v>0.7</v>
      </c>
      <c r="E16" s="41"/>
      <c r="F16" s="116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0"/>
    </row>
    <row r="17" spans="1:26" s="122" customFormat="1" ht="13.5" customHeight="1">
      <c r="A17" s="51">
        <v>3</v>
      </c>
      <c r="B17" s="15" t="s">
        <v>65</v>
      </c>
      <c r="C17" s="17" t="str">
        <f>[38]결승기록지!$C$11</f>
        <v>김현준</v>
      </c>
      <c r="D17" s="18" t="str">
        <f>[38]결승기록지!$E$11</f>
        <v>전북체육고</v>
      </c>
      <c r="E17" s="19" t="str">
        <f>[38]결승기록지!$F$11</f>
        <v>54.32</v>
      </c>
      <c r="F17" s="17" t="str">
        <f>[38]결승기록지!$C$12</f>
        <v>이진영</v>
      </c>
      <c r="G17" s="18" t="str">
        <f>[38]결승기록지!$E$12</f>
        <v>심원고</v>
      </c>
      <c r="H17" s="19" t="str">
        <f>[38]결승기록지!$F$12</f>
        <v>55.48</v>
      </c>
      <c r="I17" s="17" t="str">
        <f>[38]결승기록지!$C$13</f>
        <v>김정현</v>
      </c>
      <c r="J17" s="18" t="str">
        <f>[38]결승기록지!$E$13</f>
        <v>대구체육고</v>
      </c>
      <c r="K17" s="19" t="str">
        <f>[38]결승기록지!$F$13</f>
        <v>55.75</v>
      </c>
      <c r="L17" s="17" t="str">
        <f>[38]결승기록지!$C$14</f>
        <v>윤민혁</v>
      </c>
      <c r="M17" s="18" t="str">
        <f>[38]결승기록지!$E$14</f>
        <v>광주체육고</v>
      </c>
      <c r="N17" s="19" t="str">
        <f>[38]결승기록지!$F$14</f>
        <v>56.40</v>
      </c>
      <c r="O17" s="17" t="str">
        <f>[38]결승기록지!$C$15</f>
        <v>이준상</v>
      </c>
      <c r="P17" s="18" t="str">
        <f>[38]결승기록지!$E$15</f>
        <v>덕계고</v>
      </c>
      <c r="Q17" s="19" t="str">
        <f>[38]결승기록지!$F$15</f>
        <v>56.84</v>
      </c>
      <c r="R17" s="17" t="str">
        <f>[38]결승기록지!$C$16</f>
        <v>유기현</v>
      </c>
      <c r="S17" s="18" t="str">
        <f>[38]결승기록지!$E$16</f>
        <v>용인고</v>
      </c>
      <c r="T17" s="19" t="str">
        <f>[38]결승기록지!$F$16</f>
        <v>56.91</v>
      </c>
      <c r="U17" s="17" t="str">
        <f>[38]결승기록지!$C$17</f>
        <v>박상민</v>
      </c>
      <c r="V17" s="18" t="str">
        <f>[38]결승기록지!$E$17</f>
        <v>서울체육고</v>
      </c>
      <c r="W17" s="19" t="str">
        <f>[38]결승기록지!$F$17</f>
        <v>1:03.53</v>
      </c>
      <c r="X17" s="17"/>
      <c r="Y17" s="18"/>
      <c r="Z17" s="19"/>
    </row>
    <row r="18" spans="1:26" s="122" customFormat="1" ht="15" customHeight="1">
      <c r="A18" s="51">
        <v>4</v>
      </c>
      <c r="B18" s="15" t="s">
        <v>66</v>
      </c>
      <c r="C18" s="17" t="str">
        <f>[39]결승기록지!$C$11</f>
        <v>윤지수</v>
      </c>
      <c r="D18" s="18" t="str">
        <f>[39]결승기록지!$E$11</f>
        <v>양정고</v>
      </c>
      <c r="E18" s="19" t="str">
        <f>[39]결승기록지!$F$11</f>
        <v>9:49.17</v>
      </c>
      <c r="F18" s="17" t="str">
        <f>[39]결승기록지!$C$12</f>
        <v>한승우</v>
      </c>
      <c r="G18" s="18" t="str">
        <f>[39]결승기록지!$E$12</f>
        <v>대구체육고</v>
      </c>
      <c r="H18" s="19" t="str">
        <f>[39]결승기록지!$F$12</f>
        <v>9:57.80</v>
      </c>
      <c r="I18" s="17" t="str">
        <f>[39]결승기록지!$C$13</f>
        <v>김시온</v>
      </c>
      <c r="J18" s="18" t="str">
        <f>[39]결승기록지!$E$13</f>
        <v>배문고</v>
      </c>
      <c r="K18" s="19" t="str">
        <f>[39]결승기록지!$F$13</f>
        <v>10:05.91</v>
      </c>
      <c r="L18" s="17" t="str">
        <f>[39]결승기록지!$C$14</f>
        <v>이민찬</v>
      </c>
      <c r="M18" s="18" t="str">
        <f>[39]결승기록지!$E$14</f>
        <v>양정고</v>
      </c>
      <c r="N18" s="19" t="str">
        <f>[39]결승기록지!$F$14</f>
        <v>10:14.47</v>
      </c>
      <c r="O18" s="17" t="str">
        <f>[39]결승기록지!$C$15</f>
        <v>김하준</v>
      </c>
      <c r="P18" s="18" t="str">
        <f>[39]결승기록지!$E$15</f>
        <v>강릉명륜고</v>
      </c>
      <c r="Q18" s="19" t="str">
        <f>[39]결승기록지!$F$15</f>
        <v>10:23.69</v>
      </c>
      <c r="R18" s="17" t="str">
        <f>[39]결승기록지!$C$16</f>
        <v>박정우</v>
      </c>
      <c r="S18" s="18" t="str">
        <f>[39]결승기록지!$E$16</f>
        <v>서울체육고</v>
      </c>
      <c r="T18" s="19" t="str">
        <f>[39]결승기록지!$F$16</f>
        <v>10:34.88</v>
      </c>
      <c r="U18" s="17" t="str">
        <f>[39]결승기록지!$C$17</f>
        <v>김광은</v>
      </c>
      <c r="V18" s="18" t="str">
        <f>[39]결승기록지!$E$17</f>
        <v>강릉명륜고</v>
      </c>
      <c r="W18" s="19" t="str">
        <f>[39]결승기록지!$F$17</f>
        <v>10:42.08</v>
      </c>
      <c r="X18" s="17" t="str">
        <f>[39]결승기록지!$C$18</f>
        <v>강지훈</v>
      </c>
      <c r="Y18" s="18" t="str">
        <f>[39]결승기록지!$E$18</f>
        <v>서울체육고</v>
      </c>
      <c r="Z18" s="19" t="str">
        <f>[39]결승기록지!$F$18</f>
        <v>10:49.70</v>
      </c>
    </row>
    <row r="19" spans="1:26" s="122" customFormat="1" ht="15" customHeight="1">
      <c r="A19" s="51">
        <v>2</v>
      </c>
      <c r="B19" s="15" t="s">
        <v>67</v>
      </c>
      <c r="C19" s="17" t="str">
        <f>[40]결승기록지!$C$11</f>
        <v>김가람</v>
      </c>
      <c r="D19" s="18" t="str">
        <f>[40]결승기록지!$E$11</f>
        <v>배문고</v>
      </c>
      <c r="E19" s="19" t="str">
        <f>[40]결승기록지!$F$11</f>
        <v>21:43.57 CR</v>
      </c>
      <c r="F19" s="17" t="str">
        <f>[40]결승기록지!$C$12</f>
        <v>김현우</v>
      </c>
      <c r="G19" s="18" t="str">
        <f>[40]결승기록지!$E$12</f>
        <v>충남체육고</v>
      </c>
      <c r="H19" s="19" t="str">
        <f>[40]결승기록지!$F$12</f>
        <v>24:24.88</v>
      </c>
      <c r="I19" s="17" t="str">
        <f>[40]결승기록지!$C$13</f>
        <v>김현준</v>
      </c>
      <c r="J19" s="18" t="str">
        <f>[40]결승기록지!$E$13</f>
        <v>강릉명륜고</v>
      </c>
      <c r="K19" s="19" t="str">
        <f>[40]결승기록지!$F$13</f>
        <v>25:20.68</v>
      </c>
      <c r="L19" s="17"/>
      <c r="M19" s="18"/>
      <c r="N19" s="19"/>
      <c r="O19" s="17"/>
      <c r="P19" s="18"/>
      <c r="Q19" s="19"/>
      <c r="R19" s="17"/>
      <c r="S19" s="18"/>
      <c r="T19" s="19"/>
      <c r="U19" s="17"/>
      <c r="V19" s="18"/>
      <c r="W19" s="19"/>
      <c r="X19" s="17"/>
      <c r="Y19" s="18"/>
      <c r="Z19" s="19"/>
    </row>
    <row r="20" spans="1:26" s="122" customFormat="1" ht="13.5" customHeight="1">
      <c r="A20" s="160">
        <v>3</v>
      </c>
      <c r="B20" s="14" t="s">
        <v>23</v>
      </c>
      <c r="C20" s="20"/>
      <c r="D20" s="21" t="str">
        <f>[41]결승기록지!$E$11</f>
        <v>서울체육고</v>
      </c>
      <c r="E20" s="22" t="str">
        <f>[41]결승기록지!$F$11</f>
        <v>42.23</v>
      </c>
      <c r="F20" s="20"/>
      <c r="G20" s="21" t="str">
        <f>[41]결승기록지!$E$12</f>
        <v>광주체육고</v>
      </c>
      <c r="H20" s="22" t="str">
        <f>[41]결승기록지!$F$12</f>
        <v>42.31</v>
      </c>
      <c r="I20" s="20"/>
      <c r="J20" s="21" t="str">
        <f>[41]결승기록지!$E$13</f>
        <v>덕계고</v>
      </c>
      <c r="K20" s="22" t="str">
        <f>[41]결승기록지!$F$13</f>
        <v>42.36</v>
      </c>
      <c r="L20" s="20"/>
      <c r="M20" s="21" t="str">
        <f>[41]결승기록지!$E$14</f>
        <v>경기체육고</v>
      </c>
      <c r="N20" s="22" t="str">
        <f>[41]결승기록지!$F$14</f>
        <v>42.67</v>
      </c>
      <c r="O20" s="20"/>
      <c r="P20" s="21" t="str">
        <f>[41]결승기록지!$E$15</f>
        <v>동인천고</v>
      </c>
      <c r="Q20" s="22" t="str">
        <f>[41]결승기록지!$F$15</f>
        <v>42.71</v>
      </c>
      <c r="R20" s="20"/>
      <c r="S20" s="21"/>
      <c r="T20" s="22"/>
      <c r="U20" s="20"/>
      <c r="V20" s="21"/>
      <c r="W20" s="22"/>
      <c r="X20" s="20"/>
      <c r="Y20" s="21"/>
      <c r="Z20" s="22"/>
    </row>
    <row r="21" spans="1:26" s="122" customFormat="1" ht="13.5" customHeight="1">
      <c r="A21" s="160"/>
      <c r="B21" s="13"/>
      <c r="C21" s="180" t="str">
        <f>[41]결승기록지!$C$11</f>
        <v>정윤성 최호석 최우식 송현우</v>
      </c>
      <c r="D21" s="181"/>
      <c r="E21" s="182"/>
      <c r="F21" s="180" t="str">
        <f>[41]결승기록지!$C$12</f>
        <v>임채윤 강철현 나현주 양창식</v>
      </c>
      <c r="G21" s="181"/>
      <c r="H21" s="182"/>
      <c r="I21" s="180" t="str">
        <f>[41]결승기록지!$C$13</f>
        <v>도지성 조경환 김성열 김하현</v>
      </c>
      <c r="J21" s="181"/>
      <c r="K21" s="182"/>
      <c r="L21" s="180" t="str">
        <f>[41]결승기록지!$C$14</f>
        <v>차민오 차희성 박상우 손호영</v>
      </c>
      <c r="M21" s="181"/>
      <c r="N21" s="182"/>
      <c r="O21" s="180" t="str">
        <f>[41]결승기록지!$C$15</f>
        <v>김현 이태화 용현건 박권</v>
      </c>
      <c r="P21" s="181"/>
      <c r="Q21" s="182"/>
      <c r="R21" s="177"/>
      <c r="S21" s="178"/>
      <c r="T21" s="179"/>
      <c r="U21" s="177"/>
      <c r="V21" s="178"/>
      <c r="W21" s="179"/>
      <c r="X21" s="177"/>
      <c r="Y21" s="178"/>
      <c r="Z21" s="179"/>
    </row>
    <row r="22" spans="1:26" s="122" customFormat="1" ht="13.5" customHeight="1">
      <c r="A22" s="160">
        <v>4</v>
      </c>
      <c r="B22" s="14" t="s">
        <v>24</v>
      </c>
      <c r="C22" s="20"/>
      <c r="D22" s="21" t="str">
        <f>[42]결승기록지!$E$11</f>
        <v>충북체육고</v>
      </c>
      <c r="E22" s="22" t="str">
        <f>[42]결승기록지!$F$11</f>
        <v>3:18.14</v>
      </c>
      <c r="F22" s="20"/>
      <c r="G22" s="21" t="str">
        <f>[42]결승기록지!$E$12</f>
        <v>대구체육고</v>
      </c>
      <c r="H22" s="22" t="str">
        <f>[42]결승기록지!$F$12</f>
        <v>3:20.07</v>
      </c>
      <c r="I22" s="20"/>
      <c r="J22" s="21" t="str">
        <f>[42]결승기록지!$E$13</f>
        <v>충남체육고</v>
      </c>
      <c r="K22" s="22" t="str">
        <f>[42]결승기록지!$F$13</f>
        <v>3:21.76</v>
      </c>
      <c r="L22" s="20"/>
      <c r="M22" s="21" t="str">
        <f>[42]결승기록지!$E$14</f>
        <v>서울체육고</v>
      </c>
      <c r="N22" s="22" t="str">
        <f>[42]결승기록지!$F$14</f>
        <v>3:31.31</v>
      </c>
      <c r="O22" s="20"/>
      <c r="P22" s="21" t="str">
        <f>[42]결승기록지!$E$15</f>
        <v>용인고</v>
      </c>
      <c r="Q22" s="22" t="str">
        <f>[42]결승기록지!$F$15</f>
        <v>3:34.67</v>
      </c>
      <c r="R22" s="20"/>
      <c r="S22" s="21"/>
      <c r="T22" s="22"/>
      <c r="U22" s="20"/>
      <c r="V22" s="21"/>
      <c r="W22" s="22"/>
      <c r="X22" s="20"/>
      <c r="Y22" s="21"/>
      <c r="Z22" s="22"/>
    </row>
    <row r="23" spans="1:26" s="122" customFormat="1" ht="13.5" customHeight="1">
      <c r="A23" s="160"/>
      <c r="B23" s="13"/>
      <c r="C23" s="177" t="str">
        <f>[42]결승기록지!$C$11</f>
        <v>임동건 송형근 이덕하 조민우</v>
      </c>
      <c r="D23" s="178"/>
      <c r="E23" s="179"/>
      <c r="F23" s="177" t="str">
        <f>[42]결승기록지!$C$12</f>
        <v>최현식 서기훈 노호진 김정현</v>
      </c>
      <c r="G23" s="178"/>
      <c r="H23" s="179"/>
      <c r="I23" s="177" t="str">
        <f>[42]결승기록지!$C$13</f>
        <v>이재혁 정윤성 윤겸재 신재혁</v>
      </c>
      <c r="J23" s="178"/>
      <c r="K23" s="179"/>
      <c r="L23" s="177" t="str">
        <f>[42]결승기록지!$C$14</f>
        <v>최우석 전유민 송현우 박상민</v>
      </c>
      <c r="M23" s="178"/>
      <c r="N23" s="179"/>
      <c r="O23" s="177" t="str">
        <f>[42]결승기록지!$C$15</f>
        <v>유기현 이승복 김민혁 한재민</v>
      </c>
      <c r="P23" s="178"/>
      <c r="Q23" s="179"/>
      <c r="R23" s="177"/>
      <c r="S23" s="178"/>
      <c r="T23" s="179"/>
      <c r="U23" s="177"/>
      <c r="V23" s="178"/>
      <c r="W23" s="179"/>
      <c r="X23" s="177"/>
      <c r="Y23" s="178"/>
      <c r="Z23" s="179"/>
    </row>
    <row r="24" spans="1:26" s="122" customFormat="1" ht="13.5" customHeight="1">
      <c r="A24" s="52">
        <v>1</v>
      </c>
      <c r="B24" s="14" t="s">
        <v>25</v>
      </c>
      <c r="C24" s="20" t="str">
        <f>[43]높이!$C$11</f>
        <v>임예찬</v>
      </c>
      <c r="D24" s="21" t="str">
        <f>[43]높이!$E$11</f>
        <v>전북체육고</v>
      </c>
      <c r="E24" s="22" t="str">
        <f>[43]높이!$F$11</f>
        <v>1.93</v>
      </c>
      <c r="F24" s="20" t="str">
        <f>[43]높이!$C$12</f>
        <v>황주성</v>
      </c>
      <c r="G24" s="21" t="str">
        <f>[43]높이!$E$12</f>
        <v>강원체육고</v>
      </c>
      <c r="H24" s="22" t="str">
        <f>[43]높이!$F$12</f>
        <v>1.90</v>
      </c>
      <c r="I24" s="20"/>
      <c r="J24" s="21"/>
      <c r="K24" s="22"/>
      <c r="L24" s="20"/>
      <c r="M24" s="21"/>
      <c r="N24" s="22"/>
      <c r="O24" s="20"/>
      <c r="P24" s="21"/>
      <c r="Q24" s="22"/>
      <c r="R24" s="20"/>
      <c r="S24" s="21"/>
      <c r="T24" s="22"/>
      <c r="U24" s="20"/>
      <c r="V24" s="21"/>
      <c r="W24" s="22"/>
      <c r="X24" s="20"/>
      <c r="Y24" s="21"/>
      <c r="Z24" s="22"/>
    </row>
    <row r="25" spans="1:26" s="122" customFormat="1" ht="13.5" customHeight="1">
      <c r="A25" s="51">
        <v>1</v>
      </c>
      <c r="B25" s="15" t="s">
        <v>26</v>
      </c>
      <c r="C25" s="17" t="str">
        <f>[43]장대!$C$11</f>
        <v>김채민</v>
      </c>
      <c r="D25" s="18" t="str">
        <f>[43]장대!$E$11</f>
        <v>경기체육고</v>
      </c>
      <c r="E25" s="19" t="str">
        <f>[43]장대!$F$11</f>
        <v>4.60</v>
      </c>
      <c r="F25" s="127" t="str">
        <f>[43]장대!$C$12</f>
        <v>이효원</v>
      </c>
      <c r="G25" s="18" t="str">
        <f>[43]장대!$E$12</f>
        <v>경기체육고</v>
      </c>
      <c r="H25" s="19" t="str">
        <f>[43]장대!$F$12</f>
        <v>3.80</v>
      </c>
      <c r="I25" s="17"/>
      <c r="J25" s="18"/>
      <c r="K25" s="19"/>
      <c r="L25" s="17"/>
      <c r="M25" s="18"/>
      <c r="N25" s="19"/>
      <c r="O25" s="17"/>
      <c r="P25" s="18"/>
      <c r="Q25" s="19"/>
      <c r="R25" s="17"/>
      <c r="S25" s="18"/>
      <c r="T25" s="19"/>
      <c r="U25" s="17"/>
      <c r="V25" s="18"/>
      <c r="W25" s="19"/>
      <c r="X25" s="17"/>
      <c r="Y25" s="18"/>
      <c r="Z25" s="19"/>
    </row>
    <row r="26" spans="1:26" s="122" customFormat="1" ht="13.5" customHeight="1">
      <c r="A26" s="160">
        <v>1</v>
      </c>
      <c r="B26" s="14" t="s">
        <v>27</v>
      </c>
      <c r="C26" s="20" t="str">
        <f>[43]멀리!$C$11</f>
        <v>정기표</v>
      </c>
      <c r="D26" s="21" t="str">
        <f>[43]멀리!$E$11</f>
        <v>함양제일고</v>
      </c>
      <c r="E26" s="22" t="str">
        <f>[43]멀리!$F$11</f>
        <v>6.94</v>
      </c>
      <c r="F26" s="20" t="str">
        <f>[43]멀리!$C$12</f>
        <v>윤여준</v>
      </c>
      <c r="G26" s="21" t="str">
        <f>[43]멀리!$E$12</f>
        <v>충남체육고</v>
      </c>
      <c r="H26" s="22" t="str">
        <f>[43]멀리!$F$12</f>
        <v>6.84</v>
      </c>
      <c r="I26" s="20" t="str">
        <f>[43]멀리!$C$13</f>
        <v>채원준</v>
      </c>
      <c r="J26" s="21" t="str">
        <f>[43]멀리!$E$13</f>
        <v>문산수억고</v>
      </c>
      <c r="K26" s="22" t="str">
        <f>[43]멀리!$F$13</f>
        <v>6.78</v>
      </c>
      <c r="L26" s="20" t="str">
        <f>[43]멀리!$C$14</f>
        <v>김민혁</v>
      </c>
      <c r="M26" s="21" t="str">
        <f>[43]멀리!$E$14</f>
        <v>설악고</v>
      </c>
      <c r="N26" s="22" t="str">
        <f>[43]멀리!$F$14</f>
        <v>6.61</v>
      </c>
      <c r="O26" s="20" t="str">
        <f>[43]멀리!$C$15</f>
        <v>임홍석</v>
      </c>
      <c r="P26" s="21" t="str">
        <f>[43]멀리!$E$15</f>
        <v>광주체육고</v>
      </c>
      <c r="Q26" s="22" t="str">
        <f>[43]멀리!$F$15</f>
        <v>6.59</v>
      </c>
      <c r="R26" s="20" t="str">
        <f>[43]멀리!$C$16</f>
        <v>이교인</v>
      </c>
      <c r="S26" s="21" t="str">
        <f>[43]멀리!$E$16</f>
        <v>강원체육고</v>
      </c>
      <c r="T26" s="22" t="str">
        <f>[43]멀리!$F$16</f>
        <v>6.48</v>
      </c>
      <c r="U26" s="20" t="str">
        <f>[43]멀리!$C$17</f>
        <v>정승민</v>
      </c>
      <c r="V26" s="21" t="str">
        <f>[43]멀리!$E$17</f>
        <v>강원체육고</v>
      </c>
      <c r="W26" s="22" t="str">
        <f>[43]멀리!$F$17</f>
        <v>6.32</v>
      </c>
      <c r="X26" s="20" t="str">
        <f>[43]멀리!$C$18</f>
        <v>정진엽</v>
      </c>
      <c r="Y26" s="21" t="str">
        <f>[43]멀리!$E$18</f>
        <v>충남체육고</v>
      </c>
      <c r="Z26" s="22" t="str">
        <f>[43]멀리!$F$18</f>
        <v>6.17</v>
      </c>
    </row>
    <row r="27" spans="1:26" s="122" customFormat="1" ht="13.5" customHeight="1">
      <c r="A27" s="160"/>
      <c r="B27" s="13" t="s">
        <v>16</v>
      </c>
      <c r="C27" s="42"/>
      <c r="D27" s="128" t="str">
        <f>[43]멀리!$G$11</f>
        <v>0.5</v>
      </c>
      <c r="E27" s="44"/>
      <c r="F27" s="42"/>
      <c r="G27" s="128" t="str">
        <f>[43]멀리!$G$12</f>
        <v>0.2</v>
      </c>
      <c r="H27" s="44"/>
      <c r="I27" s="42"/>
      <c r="J27" s="128" t="str">
        <f>[43]멀리!$G$13</f>
        <v>-0.1</v>
      </c>
      <c r="K27" s="129"/>
      <c r="L27" s="42"/>
      <c r="M27" s="128" t="str">
        <f>[43]멀리!$G$14</f>
        <v>-0.9</v>
      </c>
      <c r="N27" s="44"/>
      <c r="O27" s="42"/>
      <c r="P27" s="128">
        <v>3.8</v>
      </c>
      <c r="Q27" s="129" t="s">
        <v>68</v>
      </c>
      <c r="R27" s="42"/>
      <c r="S27" s="128" t="str">
        <f>[43]멀리!$G$16</f>
        <v>-0.2</v>
      </c>
      <c r="T27" s="44"/>
      <c r="U27" s="42"/>
      <c r="V27" s="128" t="str">
        <f>[43]멀리!$G$17</f>
        <v>-3.1</v>
      </c>
      <c r="W27" s="44"/>
      <c r="X27" s="42"/>
      <c r="Y27" s="128" t="str">
        <f>[43]멀리!$G$18</f>
        <v>1.9</v>
      </c>
      <c r="Z27" s="44"/>
    </row>
    <row r="28" spans="1:26" s="122" customFormat="1" ht="13.5" customHeight="1">
      <c r="A28" s="160">
        <v>3</v>
      </c>
      <c r="B28" s="14" t="s">
        <v>28</v>
      </c>
      <c r="C28" s="20" t="str">
        <f>[43]세단!$C$11</f>
        <v>윤여준</v>
      </c>
      <c r="D28" s="21" t="str">
        <f>[43]세단!$E$11</f>
        <v>충남체육고</v>
      </c>
      <c r="E28" s="22" t="str">
        <f>[43]세단!$F$11</f>
        <v>14.52</v>
      </c>
      <c r="F28" s="20" t="str">
        <f>[43]세단!$C$12</f>
        <v>김지환</v>
      </c>
      <c r="G28" s="21" t="str">
        <f>[43]세단!$E$12</f>
        <v>경기모바일과학고</v>
      </c>
      <c r="H28" s="22" t="str">
        <f>[43]세단!$F$12</f>
        <v>14.31</v>
      </c>
      <c r="I28" s="20" t="str">
        <f>[43]세단!$C$13</f>
        <v>남기준</v>
      </c>
      <c r="J28" s="21" t="str">
        <f>[43]세단!$E$13</f>
        <v>경기체육고</v>
      </c>
      <c r="K28" s="22" t="str">
        <f>[43]세단!$F$13</f>
        <v>14.00</v>
      </c>
      <c r="L28" s="20" t="str">
        <f>[43]세단!$C$14</f>
        <v>임홍석</v>
      </c>
      <c r="M28" s="21" t="str">
        <f>[43]세단!$E$14</f>
        <v>광주체육고</v>
      </c>
      <c r="N28" s="22" t="str">
        <f>[43]세단!$F$14</f>
        <v>13.68</v>
      </c>
      <c r="O28" s="20" t="str">
        <f>[43]세단!$C$15</f>
        <v>노경민</v>
      </c>
      <c r="P28" s="21" t="str">
        <f>[43]세단!$E$15</f>
        <v>대구체육고</v>
      </c>
      <c r="Q28" s="22" t="str">
        <f>[43]세단!$F$15</f>
        <v>13.57</v>
      </c>
      <c r="R28" s="20"/>
      <c r="S28" s="21"/>
      <c r="T28" s="22"/>
      <c r="U28" s="20"/>
      <c r="V28" s="21"/>
      <c r="W28" s="22"/>
      <c r="X28" s="20"/>
      <c r="Y28" s="21"/>
      <c r="Z28" s="22"/>
    </row>
    <row r="29" spans="1:26" s="122" customFormat="1" ht="13.5" customHeight="1">
      <c r="A29" s="160"/>
      <c r="B29" s="13" t="s">
        <v>16</v>
      </c>
      <c r="C29" s="42"/>
      <c r="D29" s="43" t="str">
        <f>[43]세단!$G$11</f>
        <v>-0.0</v>
      </c>
      <c r="E29" s="44"/>
      <c r="F29" s="42"/>
      <c r="G29" s="43" t="str">
        <f>[43]세단!$G$12</f>
        <v>0.2</v>
      </c>
      <c r="H29" s="44"/>
      <c r="I29" s="42"/>
      <c r="J29" s="43" t="str">
        <f>[43]세단!$G$13</f>
        <v>0.3</v>
      </c>
      <c r="K29" s="44"/>
      <c r="L29" s="42"/>
      <c r="M29" s="43" t="str">
        <f>[43]세단!$G$14</f>
        <v>0.3</v>
      </c>
      <c r="N29" s="44"/>
      <c r="O29" s="42"/>
      <c r="P29" s="43" t="str">
        <f>[43]세단!$G$15</f>
        <v>0.4</v>
      </c>
      <c r="Q29" s="44"/>
      <c r="R29" s="42"/>
      <c r="S29" s="43"/>
      <c r="T29" s="44"/>
      <c r="U29" s="42"/>
      <c r="V29" s="43"/>
      <c r="W29" s="44"/>
      <c r="X29" s="42"/>
      <c r="Y29" s="43"/>
      <c r="Z29" s="44"/>
    </row>
    <row r="30" spans="1:26" s="122" customFormat="1" ht="13.5" customHeight="1">
      <c r="A30" s="51">
        <v>3</v>
      </c>
      <c r="B30" s="15" t="s">
        <v>29</v>
      </c>
      <c r="C30" s="17" t="str">
        <f>[43]포환!$C$11</f>
        <v>주재훈</v>
      </c>
      <c r="D30" s="18" t="str">
        <f>[43]포환!$E$11</f>
        <v>동인천고</v>
      </c>
      <c r="E30" s="19" t="str">
        <f>[43]포환!$F$11</f>
        <v>16.88</v>
      </c>
      <c r="F30" s="17" t="str">
        <f>[43]포환!$C$12</f>
        <v>강민규</v>
      </c>
      <c r="G30" s="18" t="str">
        <f>[43]포환!$E$12</f>
        <v>경기체육고</v>
      </c>
      <c r="H30" s="19" t="str">
        <f>[43]포환!$F$12</f>
        <v>16.07</v>
      </c>
      <c r="I30" s="17" t="str">
        <f>[43]포환!$C$13</f>
        <v>허모세</v>
      </c>
      <c r="J30" s="18" t="str">
        <f>[43]포환!$E$13</f>
        <v>경남체육고</v>
      </c>
      <c r="K30" s="19" t="str">
        <f>[43]포환!$F$13</f>
        <v>14.94</v>
      </c>
      <c r="L30" s="17" t="str">
        <f>[43]포환!$C$14</f>
        <v>전혜성</v>
      </c>
      <c r="M30" s="18" t="str">
        <f>[43]포환!$E$14</f>
        <v>평촌경영고</v>
      </c>
      <c r="N30" s="19" t="str">
        <f>[43]포환!$F$14</f>
        <v>14.57</v>
      </c>
      <c r="O30" s="17"/>
      <c r="P30" s="18"/>
      <c r="Q30" s="19"/>
      <c r="R30" s="17"/>
      <c r="S30" s="18"/>
      <c r="T30" s="19"/>
      <c r="U30" s="17"/>
      <c r="V30" s="18"/>
      <c r="W30" s="19"/>
      <c r="X30" s="17"/>
      <c r="Y30" s="18"/>
      <c r="Z30" s="19"/>
    </row>
    <row r="31" spans="1:26" s="122" customFormat="1" ht="13.5" customHeight="1">
      <c r="A31" s="51">
        <v>1</v>
      </c>
      <c r="B31" s="15" t="s">
        <v>30</v>
      </c>
      <c r="C31" s="17" t="str">
        <f>[43]원반!$C$11</f>
        <v>김성우</v>
      </c>
      <c r="D31" s="18" t="str">
        <f>[43]원반!$E$11</f>
        <v>충북체육고</v>
      </c>
      <c r="E31" s="19" t="str">
        <f>[43]원반!$F$11</f>
        <v>49.17</v>
      </c>
      <c r="F31" s="17" t="str">
        <f>[43]원반!$C$12</f>
        <v>조병욱</v>
      </c>
      <c r="G31" s="18" t="str">
        <f>[43]원반!$E$12</f>
        <v>강원체육고</v>
      </c>
      <c r="H31" s="19" t="str">
        <f>[43]원반!$F$12</f>
        <v>48.90</v>
      </c>
      <c r="I31" s="17" t="str">
        <f>[43]원반!$C$13</f>
        <v>이준희</v>
      </c>
      <c r="J31" s="18" t="str">
        <f>[43]원반!$E$13</f>
        <v>서울체육고</v>
      </c>
      <c r="K31" s="19" t="str">
        <f>[43]원반!$F$13</f>
        <v>48.30</v>
      </c>
      <c r="L31" s="17" t="str">
        <f>[43]원반!$C$14</f>
        <v>박주형</v>
      </c>
      <c r="M31" s="18" t="str">
        <f>[43]원반!$E$14</f>
        <v>서울체육고</v>
      </c>
      <c r="N31" s="19" t="str">
        <f>[43]원반!$F$14</f>
        <v>47.03</v>
      </c>
      <c r="O31" s="17" t="str">
        <f>[43]원반!$C$15</f>
        <v>강석원</v>
      </c>
      <c r="P31" s="18" t="str">
        <f>[43]원반!$E$15</f>
        <v>강원체육고</v>
      </c>
      <c r="Q31" s="19" t="str">
        <f>[43]원반!$F$15</f>
        <v>42.29</v>
      </c>
      <c r="R31" s="17" t="str">
        <f>[43]원반!$C$16</f>
        <v>성민재</v>
      </c>
      <c r="S31" s="18" t="str">
        <f>[43]원반!$E$16</f>
        <v>경남체육고</v>
      </c>
      <c r="T31" s="19" t="str">
        <f>[43]원반!$F$16</f>
        <v>41.48</v>
      </c>
      <c r="U31" s="17" t="str">
        <f>[43]원반!$C$17</f>
        <v>진윤현</v>
      </c>
      <c r="V31" s="18" t="str">
        <f>[43]원반!$E$17</f>
        <v>경남체육고</v>
      </c>
      <c r="W31" s="19" t="str">
        <f>[43]원반!$F$17</f>
        <v>38.68</v>
      </c>
      <c r="X31" s="17" t="str">
        <f>[43]원반!$C$18</f>
        <v>김강현</v>
      </c>
      <c r="Y31" s="18" t="str">
        <f>[43]원반!$E$18</f>
        <v>경기체육고</v>
      </c>
      <c r="Z31" s="19" t="str">
        <f>[43]원반!$F$18</f>
        <v>34.81</v>
      </c>
    </row>
    <row r="32" spans="1:26" s="122" customFormat="1" ht="13.5" customHeight="1">
      <c r="A32" s="51">
        <v>1</v>
      </c>
      <c r="B32" s="15" t="s">
        <v>69</v>
      </c>
      <c r="C32" s="17" t="str">
        <f>[43]해머!$C$11</f>
        <v>김덕영</v>
      </c>
      <c r="D32" s="18" t="str">
        <f>[43]해머!$E$11</f>
        <v>강원체육고</v>
      </c>
      <c r="E32" s="19" t="str">
        <f>[43]해머!$F$11</f>
        <v>54.91</v>
      </c>
      <c r="F32" s="17" t="str">
        <f>[43]해머!$C$12</f>
        <v>장영민</v>
      </c>
      <c r="G32" s="18" t="str">
        <f>[43]해머!$E$12</f>
        <v>충북체육고</v>
      </c>
      <c r="H32" s="19" t="str">
        <f>[43]해머!$F$12</f>
        <v>53.93</v>
      </c>
      <c r="I32" s="17" t="str">
        <f>[43]해머!$C$13</f>
        <v>김태완</v>
      </c>
      <c r="J32" s="18" t="str">
        <f>[43]해머!$E$13</f>
        <v>전북체육고</v>
      </c>
      <c r="K32" s="19" t="str">
        <f>[43]해머!$F$13</f>
        <v>47.41</v>
      </c>
      <c r="L32" s="17" t="str">
        <f>[43]해머!$C$14</f>
        <v>박주한</v>
      </c>
      <c r="M32" s="18" t="str">
        <f>[43]해머!$E$14</f>
        <v>울산스포츠과학고</v>
      </c>
      <c r="N32" s="19" t="str">
        <f>[43]해머!$F$14</f>
        <v>46.86</v>
      </c>
      <c r="O32" s="17" t="str">
        <f>[43]해머!$C$15</f>
        <v>김학선</v>
      </c>
      <c r="P32" s="18" t="str">
        <f>[43]해머!$E$15</f>
        <v>경기체육고</v>
      </c>
      <c r="Q32" s="19" t="str">
        <f>[43]해머!$F$15</f>
        <v>43.59</v>
      </c>
      <c r="R32" s="17" t="str">
        <f>[43]해머!$C$16</f>
        <v>임형준</v>
      </c>
      <c r="S32" s="18" t="str">
        <f>[43]해머!$E$16</f>
        <v>문창고</v>
      </c>
      <c r="T32" s="19" t="str">
        <f>[43]해머!$F$16</f>
        <v>27.97</v>
      </c>
      <c r="U32" s="17"/>
      <c r="V32" s="18"/>
      <c r="W32" s="19"/>
      <c r="X32" s="17"/>
      <c r="Y32" s="18"/>
      <c r="Z32" s="19"/>
    </row>
    <row r="33" spans="1:26" s="122" customFormat="1" ht="13.5" customHeight="1">
      <c r="A33" s="125">
        <v>2</v>
      </c>
      <c r="B33" s="15" t="s">
        <v>31</v>
      </c>
      <c r="C33" s="17" t="str">
        <f>[43]투창!$C$11</f>
        <v>최우진</v>
      </c>
      <c r="D33" s="18" t="str">
        <f>[43]투창!$E$11</f>
        <v>충북체육고</v>
      </c>
      <c r="E33" s="19" t="str">
        <f>[43]투창!$F$11</f>
        <v>70.04 CR</v>
      </c>
      <c r="F33" s="17" t="str">
        <f>[43]투창!$C$12</f>
        <v>김이태</v>
      </c>
      <c r="G33" s="18" t="str">
        <f>[43]투창!$E$12</f>
        <v>울산스포츠과학고</v>
      </c>
      <c r="H33" s="19" t="str">
        <f>[43]투창!$F$12</f>
        <v>69.63 CR</v>
      </c>
      <c r="I33" s="17" t="str">
        <f>[43]투창!$C$13</f>
        <v>정준석</v>
      </c>
      <c r="J33" s="18" t="str">
        <f>[43]투창!$E$13</f>
        <v>인천체육고</v>
      </c>
      <c r="K33" s="19" t="str">
        <f>[43]투창!$F$13</f>
        <v>66.39</v>
      </c>
      <c r="L33" s="17" t="str">
        <f>[43]투창!$C$14</f>
        <v>엄재민</v>
      </c>
      <c r="M33" s="18" t="str">
        <f>[43]투창!$E$14</f>
        <v>인천체육고</v>
      </c>
      <c r="N33" s="19" t="str">
        <f>[43]투창!$F$14</f>
        <v>55.70</v>
      </c>
      <c r="O33" s="17" t="str">
        <f>[43]투창!$C$15</f>
        <v>김재훈</v>
      </c>
      <c r="P33" s="18" t="str">
        <f>[43]투창!$E$15</f>
        <v>전남체육고</v>
      </c>
      <c r="Q33" s="19" t="str">
        <f>[43]투창!$F$15</f>
        <v>53.29</v>
      </c>
      <c r="R33" s="17" t="str">
        <f>[43]투창!$C$16</f>
        <v>강석원</v>
      </c>
      <c r="S33" s="18" t="str">
        <f>[43]투창!$E$16</f>
        <v>강원체육고</v>
      </c>
      <c r="T33" s="19" t="str">
        <f>[43]투창!$F$16</f>
        <v>52.42</v>
      </c>
      <c r="U33" s="17" t="str">
        <f>[43]투창!$C$17</f>
        <v>이서준</v>
      </c>
      <c r="V33" s="18" t="str">
        <f>[43]투창!$E$17</f>
        <v>인천체육고</v>
      </c>
      <c r="W33" s="19" t="str">
        <f>[43]투창!$F$17</f>
        <v>47.86</v>
      </c>
      <c r="X33" s="17" t="str">
        <f>[43]투창!$C$18</f>
        <v>고건</v>
      </c>
      <c r="Y33" s="18" t="str">
        <f>[43]투창!$E$18</f>
        <v>심원고</v>
      </c>
      <c r="Z33" s="19" t="str">
        <f>[43]투창!$F$18</f>
        <v>47.47</v>
      </c>
    </row>
    <row r="34" spans="1:26" s="122" customFormat="1" ht="13.5" customHeight="1">
      <c r="A34" s="51">
        <v>2</v>
      </c>
      <c r="B34" s="15" t="s">
        <v>70</v>
      </c>
      <c r="C34" s="17" t="str">
        <f>'[43]10종경기'!$C$11</f>
        <v>김민상</v>
      </c>
      <c r="D34" s="18" t="str">
        <f>'[43]10종경기'!$E$11</f>
        <v>대구체육고</v>
      </c>
      <c r="E34" s="19" t="str">
        <f>'[43]10종경기'!$F$11</f>
        <v>5,668</v>
      </c>
      <c r="F34" s="17" t="str">
        <f>'[43]10종경기'!$C$12</f>
        <v>이도근</v>
      </c>
      <c r="G34" s="18" t="str">
        <f>'[43]10종경기'!$E$12</f>
        <v>신명고</v>
      </c>
      <c r="H34" s="19" t="str">
        <f>'[43]10종경기'!$F$12</f>
        <v>5,341</v>
      </c>
      <c r="I34" s="17" t="str">
        <f>'[43]10종경기'!$C$13</f>
        <v>민다원</v>
      </c>
      <c r="J34" s="18" t="str">
        <f>'[43]10종경기'!$E$13</f>
        <v>충북체육고</v>
      </c>
      <c r="K34" s="19" t="str">
        <f>'[43]10종경기'!$F$13</f>
        <v>3,907</v>
      </c>
      <c r="L34" s="17"/>
      <c r="M34" s="18"/>
      <c r="N34" s="19"/>
      <c r="O34" s="17"/>
      <c r="P34" s="18"/>
      <c r="Q34" s="19"/>
      <c r="R34" s="17"/>
      <c r="S34" s="18"/>
      <c r="T34" s="19"/>
      <c r="U34" s="17"/>
      <c r="V34" s="18"/>
      <c r="W34" s="19"/>
      <c r="X34" s="17"/>
      <c r="Y34" s="18"/>
      <c r="Z34" s="19"/>
    </row>
    <row r="35" spans="1:26" s="122" customFormat="1" ht="13.5" customHeight="1">
      <c r="A35" s="54"/>
      <c r="B35" s="34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s="122" customFormat="1" ht="15.75" customHeight="1">
      <c r="A36" s="54"/>
      <c r="B36" s="11" t="s">
        <v>71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9" customFormat="1" ht="14.25" customHeight="1">
      <c r="A37" s="53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s="48" customFormat="1">
      <c r="A38" s="53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</sheetData>
  <mergeCells count="26">
    <mergeCell ref="B3:C3"/>
    <mergeCell ref="F3:S3"/>
    <mergeCell ref="A7:A8"/>
    <mergeCell ref="A9:A10"/>
    <mergeCell ref="A15:A16"/>
    <mergeCell ref="F21:H21"/>
    <mergeCell ref="I21:K21"/>
    <mergeCell ref="L21:N21"/>
    <mergeCell ref="O21:Q21"/>
    <mergeCell ref="E2:T2"/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showGridLines="0" view="pageBreakPreview" zoomScale="120" zoomScaleSheetLayoutView="120" workbookViewId="0">
      <selection activeCell="E2" sqref="E2:T2"/>
    </sheetView>
  </sheetViews>
  <sheetFormatPr defaultRowHeight="13.5"/>
  <cols>
    <col min="1" max="1" width="2.33203125" style="53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3320312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3320312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3320312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3320312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3320312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3320312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3320312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3320312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3320312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3320312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3320312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3320312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3320312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3320312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3320312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3320312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3320312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3320312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3320312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3320312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3320312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3320312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3320312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3320312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3320312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3320312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3320312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3320312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3320312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3320312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3320312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3320312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3320312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3320312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3320312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3320312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3320312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3320312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3320312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3320312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3320312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3320312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3320312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3320312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3320312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3320312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3320312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3320312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3320312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3320312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3320312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3320312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3320312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3320312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3320312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3320312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3320312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3320312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3320312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3320312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3320312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3320312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3320312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1" spans="1:26">
      <c r="A1" s="52"/>
    </row>
    <row r="2" spans="1:26" s="9" customFormat="1" ht="45" customHeight="1" thickBot="1">
      <c r="A2" s="52"/>
      <c r="B2" s="10"/>
      <c r="C2" s="10"/>
      <c r="D2" s="10"/>
      <c r="E2" s="167" t="s">
        <v>58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50" t="s">
        <v>3</v>
      </c>
      <c r="V2" s="50"/>
      <c r="W2" s="50"/>
      <c r="X2" s="50"/>
      <c r="Y2" s="50"/>
      <c r="Z2" s="50"/>
    </row>
    <row r="3" spans="1:26" s="9" customFormat="1" ht="14.25" thickTop="1">
      <c r="A3" s="52"/>
      <c r="B3" s="169" t="s">
        <v>72</v>
      </c>
      <c r="C3" s="169"/>
      <c r="D3" s="10"/>
      <c r="E3" s="10"/>
      <c r="F3" s="170" t="s">
        <v>59</v>
      </c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5</v>
      </c>
      <c r="C5" s="2"/>
      <c r="D5" s="3" t="s">
        <v>6</v>
      </c>
      <c r="E5" s="4"/>
      <c r="F5" s="2"/>
      <c r="G5" s="3" t="s">
        <v>0</v>
      </c>
      <c r="H5" s="4"/>
      <c r="I5" s="2"/>
      <c r="J5" s="3" t="s">
        <v>7</v>
      </c>
      <c r="K5" s="4"/>
      <c r="L5" s="2"/>
      <c r="M5" s="3" t="s">
        <v>8</v>
      </c>
      <c r="N5" s="4"/>
      <c r="O5" s="2"/>
      <c r="P5" s="3" t="s">
        <v>9</v>
      </c>
      <c r="Q5" s="4"/>
      <c r="R5" s="2"/>
      <c r="S5" s="3" t="s">
        <v>1</v>
      </c>
      <c r="T5" s="4"/>
      <c r="U5" s="2"/>
      <c r="V5" s="3" t="s">
        <v>10</v>
      </c>
      <c r="W5" s="4"/>
      <c r="X5" s="2"/>
      <c r="Y5" s="3" t="s">
        <v>11</v>
      </c>
      <c r="Z5" s="4"/>
    </row>
    <row r="6" spans="1:26" ht="14.25" thickBot="1">
      <c r="B6" s="6" t="s">
        <v>12</v>
      </c>
      <c r="C6" s="5" t="s">
        <v>13</v>
      </c>
      <c r="D6" s="5" t="s">
        <v>2</v>
      </c>
      <c r="E6" s="5" t="s">
        <v>14</v>
      </c>
      <c r="F6" s="5" t="s">
        <v>13</v>
      </c>
      <c r="G6" s="5" t="s">
        <v>2</v>
      </c>
      <c r="H6" s="5" t="s">
        <v>14</v>
      </c>
      <c r="I6" s="5" t="s">
        <v>13</v>
      </c>
      <c r="J6" s="5" t="s">
        <v>2</v>
      </c>
      <c r="K6" s="5" t="s">
        <v>14</v>
      </c>
      <c r="L6" s="5" t="s">
        <v>13</v>
      </c>
      <c r="M6" s="5" t="s">
        <v>2</v>
      </c>
      <c r="N6" s="5" t="s">
        <v>14</v>
      </c>
      <c r="O6" s="5" t="s">
        <v>13</v>
      </c>
      <c r="P6" s="5" t="s">
        <v>2</v>
      </c>
      <c r="Q6" s="5" t="s">
        <v>14</v>
      </c>
      <c r="R6" s="5" t="s">
        <v>13</v>
      </c>
      <c r="S6" s="5" t="s">
        <v>2</v>
      </c>
      <c r="T6" s="5" t="s">
        <v>14</v>
      </c>
      <c r="U6" s="5" t="s">
        <v>13</v>
      </c>
      <c r="V6" s="5" t="s">
        <v>2</v>
      </c>
      <c r="W6" s="5" t="s">
        <v>14</v>
      </c>
      <c r="X6" s="5" t="s">
        <v>13</v>
      </c>
      <c r="Y6" s="5" t="s">
        <v>2</v>
      </c>
      <c r="Z6" s="5" t="s">
        <v>14</v>
      </c>
    </row>
    <row r="7" spans="1:26" s="122" customFormat="1" ht="13.5" customHeight="1" thickTop="1">
      <c r="A7" s="160">
        <v>1</v>
      </c>
      <c r="B7" s="12" t="s">
        <v>15</v>
      </c>
      <c r="C7" s="25" t="str">
        <f>[44]결승기록지!$C$11</f>
        <v>전하영</v>
      </c>
      <c r="D7" s="26" t="str">
        <f>[44]결승기록지!$E$11</f>
        <v>가평고</v>
      </c>
      <c r="E7" s="27" t="str">
        <f>[44]결승기록지!$F$11</f>
        <v>12.02</v>
      </c>
      <c r="F7" s="25" t="str">
        <f>[44]결승기록지!$C$12</f>
        <v>신가영</v>
      </c>
      <c r="G7" s="26" t="str">
        <f>[44]결승기록지!$E$12</f>
        <v>경북체육고</v>
      </c>
      <c r="H7" s="27" t="str">
        <f>[44]결승기록지!$F$12</f>
        <v>12.08</v>
      </c>
      <c r="I7" s="25" t="str">
        <f>[44]결승기록지!$C$13</f>
        <v>최윤경</v>
      </c>
      <c r="J7" s="26" t="str">
        <f>[44]결승기록지!$E$13</f>
        <v>덕계고</v>
      </c>
      <c r="K7" s="27" t="str">
        <f>[44]결승기록지!$F$13</f>
        <v>12.17</v>
      </c>
      <c r="L7" s="25" t="str">
        <f>[44]결승기록지!$C$14</f>
        <v>신현진</v>
      </c>
      <c r="M7" s="26" t="str">
        <f>[44]결승기록지!$E$14</f>
        <v>인일여자고</v>
      </c>
      <c r="N7" s="27" t="str">
        <f>[44]결승기록지!$F$14</f>
        <v>12.36</v>
      </c>
      <c r="O7" s="25" t="str">
        <f>[44]결승기록지!$C$15</f>
        <v>이유진</v>
      </c>
      <c r="P7" s="26" t="str">
        <f>[44]결승기록지!$E$15</f>
        <v>서울체육고</v>
      </c>
      <c r="Q7" s="27" t="str">
        <f>[44]결승기록지!$F$15</f>
        <v>12.39</v>
      </c>
      <c r="R7" s="25" t="str">
        <f>[44]결승기록지!$C$16</f>
        <v>김희윤</v>
      </c>
      <c r="S7" s="26" t="str">
        <f>[44]결승기록지!$E$16</f>
        <v>인일여자고</v>
      </c>
      <c r="T7" s="27" t="str">
        <f>[44]결승기록지!$F$16</f>
        <v>12.55</v>
      </c>
      <c r="U7" s="25" t="str">
        <f>[44]결승기록지!$C$17</f>
        <v>이은총</v>
      </c>
      <c r="V7" s="26" t="str">
        <f>[44]결승기록지!$E$17</f>
        <v>경기체육고</v>
      </c>
      <c r="W7" s="27" t="str">
        <f>[44]결승기록지!$F$17</f>
        <v>12.81</v>
      </c>
      <c r="X7" s="25"/>
      <c r="Y7" s="26"/>
      <c r="Z7" s="27"/>
    </row>
    <row r="8" spans="1:26" s="122" customFormat="1" ht="13.5" customHeight="1">
      <c r="A8" s="160"/>
      <c r="B8" s="13" t="s">
        <v>16</v>
      </c>
      <c r="C8" s="38"/>
      <c r="D8" s="39" t="str">
        <f>[44]결승기록지!$G$8</f>
        <v>0.5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0"/>
    </row>
    <row r="9" spans="1:26" s="122" customFormat="1" ht="13.5" customHeight="1">
      <c r="A9" s="160">
        <v>2</v>
      </c>
      <c r="B9" s="14" t="s">
        <v>17</v>
      </c>
      <c r="C9" s="35" t="str">
        <f>[45]결승기록지!$C$11</f>
        <v>전하영</v>
      </c>
      <c r="D9" s="130" t="str">
        <f>[45]결승기록지!$E$11</f>
        <v>가평고</v>
      </c>
      <c r="E9" s="36" t="str">
        <f>[45]결승기록지!$F$11</f>
        <v>24.73</v>
      </c>
      <c r="F9" s="35" t="str">
        <f>[45]결승기록지!$C$12</f>
        <v>이채현</v>
      </c>
      <c r="G9" s="130" t="str">
        <f>[45]결승기록지!$E$12</f>
        <v>경기체육고</v>
      </c>
      <c r="H9" s="36" t="str">
        <f>[45]결승기록지!$F$12</f>
        <v>24.90</v>
      </c>
      <c r="I9" s="35" t="str">
        <f>[45]결승기록지!$C$13</f>
        <v>신현진</v>
      </c>
      <c r="J9" s="130" t="str">
        <f>[45]결승기록지!$E$13</f>
        <v>인일여자고</v>
      </c>
      <c r="K9" s="36" t="str">
        <f>[45]결승기록지!$F$13</f>
        <v>24.92</v>
      </c>
      <c r="L9" s="35" t="str">
        <f>[45]결승기록지!$C$14</f>
        <v>전서영</v>
      </c>
      <c r="M9" s="130" t="str">
        <f>[45]결승기록지!$E$14</f>
        <v>경명여자고</v>
      </c>
      <c r="N9" s="36" t="str">
        <f>[45]결승기록지!$F$14</f>
        <v>25.65</v>
      </c>
      <c r="O9" s="35" t="str">
        <f>[45]결승기록지!$C$15</f>
        <v>이유진</v>
      </c>
      <c r="P9" s="130" t="str">
        <f>[45]결승기록지!$E$15</f>
        <v>서울체육고</v>
      </c>
      <c r="Q9" s="36" t="str">
        <f>[45]결승기록지!$F$15</f>
        <v>25.97</v>
      </c>
      <c r="R9" s="35" t="str">
        <f>[45]결승기록지!$C$16</f>
        <v>김예림</v>
      </c>
      <c r="S9" s="130" t="str">
        <f>[45]결승기록지!$E$16</f>
        <v>덕계고</v>
      </c>
      <c r="T9" s="36" t="str">
        <f>[45]결승기록지!$F$16</f>
        <v>25.99</v>
      </c>
      <c r="U9" s="35" t="str">
        <f>[45]결승기록지!$C$17</f>
        <v>김예영</v>
      </c>
      <c r="V9" s="130" t="str">
        <f>[45]결승기록지!$E$17</f>
        <v>남한고</v>
      </c>
      <c r="W9" s="36" t="str">
        <f>[45]결승기록지!$F$17</f>
        <v>26.76</v>
      </c>
      <c r="X9" s="35"/>
      <c r="Y9" s="130"/>
      <c r="Z9" s="131"/>
    </row>
    <row r="10" spans="1:26" s="122" customFormat="1" ht="13.5" customHeight="1">
      <c r="A10" s="160"/>
      <c r="B10" s="13" t="s">
        <v>16</v>
      </c>
      <c r="C10" s="38"/>
      <c r="D10" s="39" t="str">
        <f>[45]결승기록지!$G$8</f>
        <v>0.5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0"/>
    </row>
    <row r="11" spans="1:26" s="122" customFormat="1" ht="13.5" customHeight="1">
      <c r="A11" s="51">
        <v>1</v>
      </c>
      <c r="B11" s="15" t="s">
        <v>18</v>
      </c>
      <c r="C11" s="29" t="str">
        <f>[46]결승기록지!$C$11</f>
        <v>이채진</v>
      </c>
      <c r="D11" s="30" t="str">
        <f>[46]결승기록지!$E$11</f>
        <v>경명여자고</v>
      </c>
      <c r="E11" s="31" t="str">
        <f>[46]결승기록지!$F$11</f>
        <v>58.42</v>
      </c>
      <c r="F11" s="29" t="str">
        <f>[46]결승기록지!$C$12</f>
        <v>이희수</v>
      </c>
      <c r="G11" s="30" t="str">
        <f>[46]결승기록지!$E$12</f>
        <v>용인고</v>
      </c>
      <c r="H11" s="31" t="str">
        <f>[46]결승기록지!$F$12</f>
        <v>59.15</v>
      </c>
      <c r="I11" s="29" t="str">
        <f>[46]결승기록지!$C$13</f>
        <v>임하늘</v>
      </c>
      <c r="J11" s="30" t="str">
        <f>[46]결승기록지!$E$13</f>
        <v>덕계고</v>
      </c>
      <c r="K11" s="31" t="str">
        <f>[46]결승기록지!$F$13</f>
        <v>59.17</v>
      </c>
      <c r="L11" s="29" t="str">
        <f>[46]결승기록지!$C$14</f>
        <v>윤주희</v>
      </c>
      <c r="M11" s="30" t="str">
        <f>[46]결승기록지!$E$14</f>
        <v>문산수억고</v>
      </c>
      <c r="N11" s="31" t="str">
        <f>[46]결승기록지!$F$14</f>
        <v>59.27</v>
      </c>
      <c r="O11" s="29" t="str">
        <f>[46]결승기록지!$C$15</f>
        <v>박우림</v>
      </c>
      <c r="P11" s="30" t="str">
        <f>[46]결승기록지!$E$15</f>
        <v>속초여자고</v>
      </c>
      <c r="Q11" s="31" t="str">
        <f>[46]결승기록지!$F$15</f>
        <v>1:00.05</v>
      </c>
      <c r="R11" s="29" t="str">
        <f>[46]결승기록지!$C$16</f>
        <v>이주현</v>
      </c>
      <c r="S11" s="30" t="str">
        <f>[46]결승기록지!$E$16</f>
        <v>소래고</v>
      </c>
      <c r="T11" s="31" t="str">
        <f>[46]결승기록지!$F$16</f>
        <v>1:01.70</v>
      </c>
      <c r="U11" s="29" t="str">
        <f>[46]결승기록지!$C$17</f>
        <v>오서윤</v>
      </c>
      <c r="V11" s="30" t="str">
        <f>[46]결승기록지!$E$17</f>
        <v>덕계고</v>
      </c>
      <c r="W11" s="31" t="str">
        <f>[46]결승기록지!$F$17</f>
        <v>1:01.97</v>
      </c>
      <c r="X11" s="29"/>
      <c r="Y11" s="30"/>
      <c r="Z11" s="31"/>
    </row>
    <row r="12" spans="1:26" s="122" customFormat="1" ht="13.5" customHeight="1">
      <c r="A12" s="51">
        <v>3</v>
      </c>
      <c r="B12" s="15" t="s">
        <v>19</v>
      </c>
      <c r="C12" s="29" t="str">
        <f>[47]결승기록지!$C$11</f>
        <v>박서연</v>
      </c>
      <c r="D12" s="30" t="str">
        <f>[47]결승기록지!$E$11</f>
        <v>경기체육고</v>
      </c>
      <c r="E12" s="31" t="str">
        <f>[47]결승기록지!$F$11</f>
        <v>2:20.58</v>
      </c>
      <c r="F12" s="29" t="str">
        <f>[47]결승기록지!$C$12</f>
        <v>양경정</v>
      </c>
      <c r="G12" s="30" t="str">
        <f>[47]결승기록지!$E$12</f>
        <v>전곡고</v>
      </c>
      <c r="H12" s="31" t="str">
        <f>[47]결승기록지!$F$12</f>
        <v>2:23.91</v>
      </c>
      <c r="I12" s="29" t="str">
        <f>[47]결승기록지!$C$13</f>
        <v>금서영</v>
      </c>
      <c r="J12" s="30" t="str">
        <f>[47]결승기록지!$E$13</f>
        <v>대구체육고</v>
      </c>
      <c r="K12" s="31" t="str">
        <f>[47]결승기록지!$F$13</f>
        <v>2:26.08</v>
      </c>
      <c r="L12" s="29" t="str">
        <f>[47]결승기록지!$C$14</f>
        <v>이희수</v>
      </c>
      <c r="M12" s="30" t="str">
        <f>[47]결승기록지!$E$14</f>
        <v>용인고</v>
      </c>
      <c r="N12" s="31" t="str">
        <f>[47]결승기록지!$F$14</f>
        <v>2:27.11</v>
      </c>
      <c r="O12" s="29" t="str">
        <f>[47]결승기록지!$C$15</f>
        <v>정윤서</v>
      </c>
      <c r="P12" s="30" t="str">
        <f>[47]결승기록지!$E$15</f>
        <v>울산스포츠과학고</v>
      </c>
      <c r="Q12" s="31" t="str">
        <f>[47]결승기록지!$F$15</f>
        <v>2:27.47</v>
      </c>
      <c r="R12" s="29" t="str">
        <f>[47]결승기록지!$C$16</f>
        <v>김다은</v>
      </c>
      <c r="S12" s="30" t="str">
        <f>[47]결승기록지!$E$16</f>
        <v>전남체육고</v>
      </c>
      <c r="T12" s="31" t="str">
        <f>[47]결승기록지!$F$16</f>
        <v>2:36.23</v>
      </c>
      <c r="U12" s="29"/>
      <c r="V12" s="30"/>
      <c r="W12" s="31"/>
      <c r="X12" s="29"/>
      <c r="Y12" s="30"/>
      <c r="Z12" s="31"/>
    </row>
    <row r="13" spans="1:26" s="122" customFormat="1" ht="13.5" customHeight="1">
      <c r="A13" s="125">
        <v>2</v>
      </c>
      <c r="B13" s="15" t="s">
        <v>20</v>
      </c>
      <c r="C13" s="29" t="str">
        <f>[48]결승기록지!$C$11</f>
        <v>김다연</v>
      </c>
      <c r="D13" s="30" t="str">
        <f>[48]결승기록지!$E$11</f>
        <v>서울체육고</v>
      </c>
      <c r="E13" s="126" t="str">
        <f>[48]결승기록지!$F$11</f>
        <v>4:41.33</v>
      </c>
      <c r="F13" s="29" t="str">
        <f>[48]결승기록지!$C$12</f>
        <v>박서연</v>
      </c>
      <c r="G13" s="30" t="str">
        <f>[48]결승기록지!$E$12</f>
        <v>경기체육고</v>
      </c>
      <c r="H13" s="126" t="str">
        <f>[48]결승기록지!$F$12</f>
        <v>4:48.41</v>
      </c>
      <c r="I13" s="29" t="str">
        <f>[48]결승기록지!$C$13</f>
        <v>양경정</v>
      </c>
      <c r="J13" s="30" t="str">
        <f>[48]결승기록지!$E$13</f>
        <v>전곡고</v>
      </c>
      <c r="K13" s="126" t="str">
        <f>[48]결승기록지!$F$13</f>
        <v>4:50.66</v>
      </c>
      <c r="L13" s="29" t="str">
        <f>[48]결승기록지!$C$14</f>
        <v>이채린</v>
      </c>
      <c r="M13" s="30" t="str">
        <f>[48]결승기록지!$E$14</f>
        <v>서울신정고</v>
      </c>
      <c r="N13" s="126" t="str">
        <f>[48]결승기록지!$F$14</f>
        <v>4:56.37</v>
      </c>
      <c r="O13" s="29" t="str">
        <f>[48]결승기록지!$C$15</f>
        <v>서은영</v>
      </c>
      <c r="P13" s="30" t="str">
        <f>[48]결승기록지!$E$15</f>
        <v>전남체육고</v>
      </c>
      <c r="Q13" s="126" t="str">
        <f>[48]결승기록지!$F$15</f>
        <v>5:06.62</v>
      </c>
      <c r="R13" s="29" t="str">
        <f>[48]결승기록지!$C$16</f>
        <v>정윤서</v>
      </c>
      <c r="S13" s="30" t="str">
        <f>[48]결승기록지!$E$16</f>
        <v>울산스포츠과학고</v>
      </c>
      <c r="T13" s="126" t="str">
        <f>[48]결승기록지!$F$16</f>
        <v>5:08.12</v>
      </c>
      <c r="U13" s="29" t="str">
        <f>[48]결승기록지!$C$17</f>
        <v>이예은</v>
      </c>
      <c r="V13" s="30" t="str">
        <f>[48]결승기록지!$E$17</f>
        <v>서울신정고</v>
      </c>
      <c r="W13" s="126" t="str">
        <f>[48]결승기록지!$F$17</f>
        <v>5:16.73</v>
      </c>
      <c r="X13" s="29" t="str">
        <f>[48]결승기록지!$C$18</f>
        <v>전은재</v>
      </c>
      <c r="Y13" s="30" t="str">
        <f>[48]결승기록지!$E$18</f>
        <v>영광공업고</v>
      </c>
      <c r="Z13" s="126" t="str">
        <f>[48]결승기록지!$F$18</f>
        <v>5:17.27</v>
      </c>
    </row>
    <row r="14" spans="1:26" s="122" customFormat="1" ht="13.5" customHeight="1">
      <c r="A14" s="51">
        <v>3</v>
      </c>
      <c r="B14" s="15" t="s">
        <v>64</v>
      </c>
      <c r="C14" s="17" t="str">
        <f>[49]결승기록지!$C$11</f>
        <v>서은영</v>
      </c>
      <c r="D14" s="18" t="str">
        <f>[49]결승기록지!$E$11</f>
        <v>전남체육고</v>
      </c>
      <c r="E14" s="19" t="str">
        <f>[49]결승기록지!$F$11</f>
        <v>19:16.25</v>
      </c>
      <c r="F14" s="17" t="str">
        <f>[49]결승기록지!$C$12</f>
        <v>박다해</v>
      </c>
      <c r="G14" s="18" t="str">
        <f>[49]결승기록지!$E$12</f>
        <v>구로고</v>
      </c>
      <c r="H14" s="19" t="str">
        <f>[49]결승기록지!$F$12</f>
        <v>19:32.75</v>
      </c>
      <c r="I14" s="17" t="str">
        <f>[49]결승기록지!$C$13</f>
        <v>전은재</v>
      </c>
      <c r="J14" s="18" t="str">
        <f>[49]결승기록지!$E$13</f>
        <v>영광공업고</v>
      </c>
      <c r="K14" s="19" t="str">
        <f>[49]결승기록지!$F$13</f>
        <v>20:09.99</v>
      </c>
      <c r="L14" s="17" t="str">
        <f>[49]결승기록지!$C$14</f>
        <v>황혜빈</v>
      </c>
      <c r="M14" s="18" t="str">
        <f>[49]결승기록지!$E$14</f>
        <v>속초여자고</v>
      </c>
      <c r="N14" s="19" t="str">
        <f>[49]결승기록지!$F$14</f>
        <v>22:57.36</v>
      </c>
      <c r="O14" s="17"/>
      <c r="P14" s="18"/>
      <c r="Q14" s="19"/>
      <c r="R14" s="17"/>
      <c r="S14" s="18"/>
      <c r="T14" s="19"/>
      <c r="U14" s="17"/>
      <c r="V14" s="18"/>
      <c r="W14" s="19"/>
      <c r="X14" s="17"/>
      <c r="Y14" s="18"/>
      <c r="Z14" s="19"/>
    </row>
    <row r="15" spans="1:26" s="122" customFormat="1" ht="13.5" customHeight="1">
      <c r="A15" s="160">
        <v>2</v>
      </c>
      <c r="B15" s="14" t="s">
        <v>35</v>
      </c>
      <c r="C15" s="20" t="str">
        <f>[50]결승기록지!$C$11</f>
        <v>변수미</v>
      </c>
      <c r="D15" s="21" t="str">
        <f>[50]결승기록지!$E$11</f>
        <v>경기체육고</v>
      </c>
      <c r="E15" s="22" t="str">
        <f>[50]결승기록지!$F$11</f>
        <v>15.13</v>
      </c>
      <c r="F15" s="20" t="str">
        <f>[50]결승기록지!$C$12</f>
        <v>전지혜</v>
      </c>
      <c r="G15" s="21" t="str">
        <f>[50]결승기록지!$E$12</f>
        <v>신명고</v>
      </c>
      <c r="H15" s="22" t="str">
        <f>[50]결승기록지!$F$12</f>
        <v>16.76</v>
      </c>
      <c r="I15" s="20" t="str">
        <f>[50]결승기록지!$C$13</f>
        <v>김희윤</v>
      </c>
      <c r="J15" s="21" t="str">
        <f>[50]결승기록지!$E$13</f>
        <v>인일여자고</v>
      </c>
      <c r="K15" s="22" t="str">
        <f>[50]결승기록지!$F$13</f>
        <v>18.96</v>
      </c>
      <c r="L15" s="20"/>
      <c r="M15" s="21"/>
      <c r="N15" s="22"/>
      <c r="O15" s="20"/>
      <c r="P15" s="21"/>
      <c r="Q15" s="22"/>
      <c r="R15" s="20"/>
      <c r="S15" s="21"/>
      <c r="T15" s="22"/>
      <c r="U15" s="20"/>
      <c r="V15" s="21"/>
      <c r="W15" s="22"/>
      <c r="X15" s="20"/>
      <c r="Y15" s="21"/>
      <c r="Z15" s="22"/>
    </row>
    <row r="16" spans="1:26" s="122" customFormat="1" ht="13.5" customHeight="1">
      <c r="A16" s="160"/>
      <c r="B16" s="13" t="s">
        <v>16</v>
      </c>
      <c r="C16" s="38"/>
      <c r="D16" s="39" t="str">
        <f>[50]결승기록지!$G$8</f>
        <v>0.4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0"/>
    </row>
    <row r="17" spans="1:26" s="122" customFormat="1" ht="13.5" customHeight="1">
      <c r="A17" s="51">
        <v>3</v>
      </c>
      <c r="B17" s="15" t="s">
        <v>65</v>
      </c>
      <c r="C17" s="17" t="str">
        <f>[51]결승기록지!$C$11</f>
        <v>임하늘</v>
      </c>
      <c r="D17" s="18" t="str">
        <f>[51]결승기록지!$E$11</f>
        <v>덕계고</v>
      </c>
      <c r="E17" s="19" t="str">
        <f>[51]결승기록지!$F$11</f>
        <v>1:04.69</v>
      </c>
      <c r="F17" s="17" t="str">
        <f>[51]결승기록지!$C$12</f>
        <v>이주현</v>
      </c>
      <c r="G17" s="18" t="str">
        <f>[51]결승기록지!$E$12</f>
        <v>소래고</v>
      </c>
      <c r="H17" s="19" t="str">
        <f>[51]결승기록지!$F$12</f>
        <v>1:06.81</v>
      </c>
      <c r="I17" s="17" t="str">
        <f>[51]결승기록지!$C$13</f>
        <v>오서윤</v>
      </c>
      <c r="J17" s="18" t="str">
        <f>[51]결승기록지!$E$13</f>
        <v>덕계고</v>
      </c>
      <c r="K17" s="19" t="str">
        <f>[51]결승기록지!$F$13</f>
        <v>1:09.01</v>
      </c>
      <c r="L17" s="17" t="str">
        <f>[51]결승기록지!$C$14</f>
        <v>박서현</v>
      </c>
      <c r="M17" s="18" t="str">
        <f>[51]결승기록지!$E$14</f>
        <v>소래고</v>
      </c>
      <c r="N17" s="19" t="str">
        <f>[51]결승기록지!$F$14</f>
        <v>1:10.55</v>
      </c>
      <c r="O17" s="17" t="str">
        <f>[51]결승기록지!$C$15</f>
        <v>황채원</v>
      </c>
      <c r="P17" s="18" t="str">
        <f>[51]결승기록지!$E$15</f>
        <v>경명여자고</v>
      </c>
      <c r="Q17" s="19" t="str">
        <f>[51]결승기록지!$F$15</f>
        <v>1:13.48</v>
      </c>
      <c r="R17" s="17"/>
      <c r="S17" s="18"/>
      <c r="T17" s="19"/>
      <c r="U17" s="17"/>
      <c r="V17" s="18"/>
      <c r="W17" s="19"/>
      <c r="X17" s="17"/>
      <c r="Y17" s="18"/>
      <c r="Z17" s="19"/>
    </row>
    <row r="18" spans="1:26" s="122" customFormat="1" ht="13.5" customHeight="1">
      <c r="A18" s="51">
        <v>4</v>
      </c>
      <c r="B18" s="15" t="s">
        <v>73</v>
      </c>
      <c r="C18" s="29" t="str">
        <f>[52]결승기록지!$C$11</f>
        <v>김다연</v>
      </c>
      <c r="D18" s="30" t="str">
        <f>[52]결승기록지!$E$11</f>
        <v>서울체육고</v>
      </c>
      <c r="E18" s="132" t="str">
        <f>[52]결승기록지!$F$11</f>
        <v>11:38.04</v>
      </c>
      <c r="F18" s="29" t="str">
        <f>[52]결승기록지!$C$12</f>
        <v>이채린</v>
      </c>
      <c r="G18" s="30" t="str">
        <f>[52]결승기록지!$E$12</f>
        <v>서울신정고</v>
      </c>
      <c r="H18" s="132" t="str">
        <f>[52]결승기록지!$F$12</f>
        <v>11:46.35</v>
      </c>
      <c r="I18" s="29" t="str">
        <f>[52]결승기록지!$C$13</f>
        <v>김유림</v>
      </c>
      <c r="J18" s="30" t="str">
        <f>[52]결승기록지!$E$13</f>
        <v>속초여자고</v>
      </c>
      <c r="K18" s="132" t="str">
        <f>[52]결승기록지!$F$13</f>
        <v>13:16.10</v>
      </c>
      <c r="L18" s="29"/>
      <c r="M18" s="30"/>
      <c r="N18" s="132"/>
      <c r="O18" s="29"/>
      <c r="P18" s="30"/>
      <c r="Q18" s="132"/>
      <c r="R18" s="29"/>
      <c r="S18" s="30"/>
      <c r="T18" s="132"/>
      <c r="U18" s="29"/>
      <c r="V18" s="30"/>
      <c r="W18" s="132"/>
      <c r="X18" s="29"/>
      <c r="Y18" s="30"/>
      <c r="Z18" s="132"/>
    </row>
    <row r="19" spans="1:26" s="122" customFormat="1" ht="13.5" customHeight="1">
      <c r="A19" s="51">
        <v>2</v>
      </c>
      <c r="B19" s="15" t="s">
        <v>67</v>
      </c>
      <c r="C19" s="17" t="str">
        <f>[53]결승기록지!$C$11</f>
        <v>임예린</v>
      </c>
      <c r="D19" s="18" t="str">
        <f>[53]결승기록지!$E$11</f>
        <v>충남체육고</v>
      </c>
      <c r="E19" s="19" t="str">
        <f>[53]결승기록지!$F$11</f>
        <v>26:22.79</v>
      </c>
      <c r="F19" s="17" t="str">
        <f>[53]결승기록지!$C$12</f>
        <v>박진희</v>
      </c>
      <c r="G19" s="18" t="str">
        <f>[53]결승기록지!$E$12</f>
        <v>충남체육고</v>
      </c>
      <c r="H19" s="19" t="str">
        <f>[53]결승기록지!$F$12</f>
        <v>26:33.05</v>
      </c>
      <c r="I19" s="17" t="str">
        <f>[53]결승기록지!$C$13</f>
        <v>김아영</v>
      </c>
      <c r="J19" s="18" t="str">
        <f>[53]결승기록지!$E$13</f>
        <v>속초여자고</v>
      </c>
      <c r="K19" s="19" t="str">
        <f>[53]결승기록지!$F$13</f>
        <v>36:19.49</v>
      </c>
      <c r="L19" s="17"/>
      <c r="M19" s="18"/>
      <c r="N19" s="19"/>
      <c r="O19" s="17"/>
      <c r="P19" s="18"/>
      <c r="Q19" s="19"/>
      <c r="R19" s="17"/>
      <c r="S19" s="18"/>
      <c r="T19" s="19"/>
      <c r="U19" s="17"/>
      <c r="V19" s="18"/>
      <c r="W19" s="19"/>
      <c r="X19" s="17"/>
      <c r="Y19" s="18"/>
      <c r="Z19" s="19"/>
    </row>
    <row r="20" spans="1:26" s="46" customFormat="1" ht="13.5" customHeight="1">
      <c r="A20" s="160">
        <v>3</v>
      </c>
      <c r="B20" s="14" t="s">
        <v>23</v>
      </c>
      <c r="C20" s="20"/>
      <c r="D20" s="21" t="str">
        <f>[54]결승기록지!$E$11</f>
        <v>덕계고</v>
      </c>
      <c r="E20" s="22" t="str">
        <f>[54]결승기록지!$F$11</f>
        <v>49.09</v>
      </c>
      <c r="F20" s="20"/>
      <c r="G20" s="21" t="str">
        <f>[54]결승기록지!$E$12</f>
        <v>서울체육고</v>
      </c>
      <c r="H20" s="22" t="str">
        <f>[54]결승기록지!$F$12</f>
        <v>49.71</v>
      </c>
      <c r="I20" s="20"/>
      <c r="J20" s="21" t="str">
        <f>[54]결승기록지!$E$13</f>
        <v>인일여자고</v>
      </c>
      <c r="K20" s="22" t="str">
        <f>[54]결승기록지!$F$13</f>
        <v>50.31</v>
      </c>
      <c r="L20" s="20"/>
      <c r="M20" s="21"/>
      <c r="N20" s="22"/>
      <c r="O20" s="20"/>
      <c r="P20" s="21"/>
      <c r="Q20" s="22"/>
      <c r="R20" s="20"/>
      <c r="S20" s="21"/>
      <c r="T20" s="22"/>
      <c r="U20" s="20"/>
      <c r="V20" s="21"/>
      <c r="W20" s="22"/>
      <c r="X20" s="20"/>
      <c r="Y20" s="21"/>
      <c r="Z20" s="22"/>
    </row>
    <row r="21" spans="1:26" s="46" customFormat="1" ht="13.5" customHeight="1">
      <c r="A21" s="160"/>
      <c r="B21" s="13"/>
      <c r="C21" s="180" t="str">
        <f>[54]결승기록지!$C$11</f>
        <v>임하늘 김예림 한서진 최윤경</v>
      </c>
      <c r="D21" s="181"/>
      <c r="E21" s="182"/>
      <c r="F21" s="180" t="str">
        <f>[54]결승기록지!$C$12</f>
        <v>한성은 한성혜 임수경 이유진</v>
      </c>
      <c r="G21" s="181"/>
      <c r="H21" s="182"/>
      <c r="I21" s="180" t="str">
        <f>[54]결승기록지!$C$13</f>
        <v>최시연 김희윤 김영미 김수연</v>
      </c>
      <c r="J21" s="181"/>
      <c r="K21" s="182"/>
      <c r="L21" s="180"/>
      <c r="M21" s="181"/>
      <c r="N21" s="182"/>
      <c r="O21" s="180"/>
      <c r="P21" s="181"/>
      <c r="Q21" s="182"/>
      <c r="R21" s="180"/>
      <c r="S21" s="181"/>
      <c r="T21" s="182"/>
      <c r="U21" s="180"/>
      <c r="V21" s="181"/>
      <c r="W21" s="182"/>
      <c r="X21" s="180"/>
      <c r="Y21" s="181"/>
      <c r="Z21" s="182"/>
    </row>
    <row r="22" spans="1:26" s="122" customFormat="1" ht="13.5" customHeight="1">
      <c r="A22" s="160">
        <v>4</v>
      </c>
      <c r="B22" s="14" t="s">
        <v>24</v>
      </c>
      <c r="C22" s="20"/>
      <c r="D22" s="21" t="str">
        <f>[55]결승기록지!$E$11</f>
        <v>서울체육고</v>
      </c>
      <c r="E22" s="22" t="str">
        <f>[55]결승기록지!$F$11</f>
        <v>4:15.45</v>
      </c>
      <c r="F22" s="20"/>
      <c r="G22" s="21" t="str">
        <f>[55]결승기록지!$E$12</f>
        <v>인일여자고</v>
      </c>
      <c r="H22" s="22" t="str">
        <f>[55]결승기록지!$F$12</f>
        <v>4:22.37</v>
      </c>
      <c r="I22" s="20"/>
      <c r="J22" s="21"/>
      <c r="K22" s="22"/>
      <c r="L22" s="20"/>
      <c r="M22" s="21"/>
      <c r="N22" s="22"/>
      <c r="O22" s="20"/>
      <c r="P22" s="21"/>
      <c r="Q22" s="22"/>
      <c r="R22" s="20"/>
      <c r="S22" s="21"/>
      <c r="T22" s="22"/>
      <c r="U22" s="20"/>
      <c r="V22" s="21"/>
      <c r="W22" s="22"/>
      <c r="X22" s="20"/>
      <c r="Y22" s="21"/>
      <c r="Z22" s="22"/>
    </row>
    <row r="23" spans="1:26" s="122" customFormat="1" ht="13.5" customHeight="1">
      <c r="A23" s="160"/>
      <c r="B23" s="13"/>
      <c r="C23" s="177" t="str">
        <f>[55]결승기록지!$C$11</f>
        <v>임수경 한성혜 한성은 이유진</v>
      </c>
      <c r="D23" s="178"/>
      <c r="E23" s="179"/>
      <c r="F23" s="177" t="str">
        <f>[55]결승기록지!$C$12</f>
        <v>최시연 김영미 김희윤 신현진</v>
      </c>
      <c r="G23" s="178"/>
      <c r="H23" s="179"/>
      <c r="I23" s="177"/>
      <c r="J23" s="178"/>
      <c r="K23" s="179"/>
      <c r="L23" s="177"/>
      <c r="M23" s="178"/>
      <c r="N23" s="179"/>
      <c r="O23" s="177"/>
      <c r="P23" s="178"/>
      <c r="Q23" s="179"/>
      <c r="R23" s="177"/>
      <c r="S23" s="178"/>
      <c r="T23" s="179"/>
      <c r="U23" s="177"/>
      <c r="V23" s="178"/>
      <c r="W23" s="179"/>
      <c r="X23" s="177"/>
      <c r="Y23" s="178"/>
      <c r="Z23" s="179"/>
    </row>
    <row r="24" spans="1:26" s="122" customFormat="1" ht="13.5" customHeight="1">
      <c r="A24" s="133">
        <v>2</v>
      </c>
      <c r="B24" s="14" t="s">
        <v>25</v>
      </c>
      <c r="C24" s="35" t="str">
        <f>[56]높이!$C$11</f>
        <v>조하늘</v>
      </c>
      <c r="D24" s="36" t="str">
        <f>[56]높이!$E$11</f>
        <v>경기체육고</v>
      </c>
      <c r="E24" s="37" t="str">
        <f>[56]높이!$F$11</f>
        <v>1.45기록경기</v>
      </c>
      <c r="F24" s="35" t="str">
        <f>[56]높이!$C$12</f>
        <v>김한별</v>
      </c>
      <c r="G24" s="36" t="str">
        <f>[56]높이!$E$12</f>
        <v>인천체육고</v>
      </c>
      <c r="H24" s="37" t="str">
        <f>[56]높이!$F$12</f>
        <v>1.35기록경기</v>
      </c>
      <c r="I24" s="35"/>
      <c r="J24" s="36"/>
      <c r="K24" s="37"/>
      <c r="L24" s="35"/>
      <c r="M24" s="36"/>
      <c r="N24" s="37"/>
      <c r="O24" s="35"/>
      <c r="P24" s="36"/>
      <c r="Q24" s="37"/>
      <c r="R24" s="35"/>
      <c r="S24" s="36"/>
      <c r="T24" s="37"/>
      <c r="U24" s="35"/>
      <c r="V24" s="36"/>
      <c r="W24" s="37"/>
      <c r="X24" s="35"/>
      <c r="Y24" s="36"/>
      <c r="Z24" s="37"/>
    </row>
    <row r="25" spans="1:26" s="122" customFormat="1" ht="13.5" customHeight="1">
      <c r="A25" s="51">
        <v>1</v>
      </c>
      <c r="B25" s="15" t="s">
        <v>26</v>
      </c>
      <c r="C25" s="29" t="str">
        <f>[56]장대!$C$11</f>
        <v>고민지</v>
      </c>
      <c r="D25" s="30" t="str">
        <f>[56]장대!$E$11</f>
        <v>경기체육고</v>
      </c>
      <c r="E25" s="134" t="str">
        <f>[56]장대!$F$11</f>
        <v>3.40</v>
      </c>
      <c r="F25" s="29" t="str">
        <f>[56]장대!$C$12</f>
        <v>이지민</v>
      </c>
      <c r="G25" s="30" t="str">
        <f>[56]장대!$E$12</f>
        <v>울산스포츠과학고</v>
      </c>
      <c r="H25" s="134" t="str">
        <f>[56]장대!$F$12</f>
        <v>3.00</v>
      </c>
      <c r="I25" s="29" t="str">
        <f>[56]장대!$C$13</f>
        <v>김유빈</v>
      </c>
      <c r="J25" s="30" t="str">
        <f>[56]장대!$E$13</f>
        <v>대전신일여자고</v>
      </c>
      <c r="K25" s="135" t="str">
        <f>[56]장대!$F$13</f>
        <v>2.90</v>
      </c>
      <c r="L25" s="29" t="str">
        <f>[56]장대!$C$14</f>
        <v>이슬기</v>
      </c>
      <c r="M25" s="30" t="str">
        <f>[56]장대!$E$14</f>
        <v>신명고</v>
      </c>
      <c r="N25" s="135" t="str">
        <f>[56]장대!$F$14</f>
        <v>2.20</v>
      </c>
      <c r="O25" s="29"/>
      <c r="P25" s="30"/>
      <c r="Q25" s="134"/>
      <c r="R25" s="29"/>
      <c r="S25" s="30"/>
      <c r="T25" s="134"/>
      <c r="U25" s="29"/>
      <c r="V25" s="30"/>
      <c r="W25" s="134"/>
      <c r="X25" s="29"/>
      <c r="Y25" s="30"/>
      <c r="Z25" s="134"/>
    </row>
    <row r="26" spans="1:26" s="122" customFormat="1" ht="13.5" customHeight="1">
      <c r="A26" s="160">
        <v>1</v>
      </c>
      <c r="B26" s="14" t="s">
        <v>27</v>
      </c>
      <c r="C26" s="35" t="str">
        <f>[56]멀리!$C$11</f>
        <v>임채영</v>
      </c>
      <c r="D26" s="36" t="str">
        <f>[56]멀리!$E$11</f>
        <v>전북체육고</v>
      </c>
      <c r="E26" s="37" t="str">
        <f>[56]멀리!$F$11</f>
        <v>5.64</v>
      </c>
      <c r="F26" s="35" t="str">
        <f>[56]멀리!$C$12</f>
        <v>김수연</v>
      </c>
      <c r="G26" s="36" t="str">
        <f>[56]멀리!$E$12</f>
        <v>인일여자고</v>
      </c>
      <c r="H26" s="37" t="str">
        <f>[56]멀리!$F$12</f>
        <v>5.49</v>
      </c>
      <c r="I26" s="35" t="str">
        <f>[56]멀리!$C$13</f>
        <v>박강빈</v>
      </c>
      <c r="J26" s="36" t="str">
        <f>[56]멀리!$E$13</f>
        <v>광주체육고</v>
      </c>
      <c r="K26" s="37" t="str">
        <f>[56]멀리!$F$13</f>
        <v>5.47</v>
      </c>
      <c r="L26" s="35" t="str">
        <f>[56]멀리!$C$14</f>
        <v>김한별</v>
      </c>
      <c r="M26" s="36" t="str">
        <f>[56]멀리!$E$14</f>
        <v>인천체육고</v>
      </c>
      <c r="N26" s="37" t="str">
        <f>[56]멀리!$F$14</f>
        <v>5.36</v>
      </c>
      <c r="O26" s="35" t="str">
        <f>[56]멀리!$C$15</f>
        <v>허정인</v>
      </c>
      <c r="P26" s="36" t="str">
        <f>[56]멀리!$E$15</f>
        <v>광주체육고</v>
      </c>
      <c r="Q26" s="37" t="str">
        <f>[56]멀리!$F$15</f>
        <v>5.34</v>
      </c>
      <c r="R26" s="35" t="str">
        <f>[56]멀리!$C$16</f>
        <v>김민지</v>
      </c>
      <c r="S26" s="36" t="str">
        <f>[56]멀리!$E$16</f>
        <v>소래고</v>
      </c>
      <c r="T26" s="37" t="str">
        <f>[56]멀리!$F$16</f>
        <v>5.23</v>
      </c>
      <c r="U26" s="35" t="str">
        <f>[56]멀리!$C$17</f>
        <v>김소연</v>
      </c>
      <c r="V26" s="36" t="str">
        <f>[56]멀리!$E$17</f>
        <v>경남체육고</v>
      </c>
      <c r="W26" s="37" t="str">
        <f>[56]멀리!$F$17</f>
        <v>5.10</v>
      </c>
      <c r="X26" s="35" t="str">
        <f>[56]멀리!$C$18</f>
        <v>진효우</v>
      </c>
      <c r="Y26" s="36" t="str">
        <f>[56]멀리!$E$18</f>
        <v>원곡고</v>
      </c>
      <c r="Z26" s="37" t="str">
        <f>[56]멀리!$F$18</f>
        <v>5.02</v>
      </c>
    </row>
    <row r="27" spans="1:26" s="122" customFormat="1" ht="13.5" customHeight="1">
      <c r="A27" s="160"/>
      <c r="B27" s="13" t="s">
        <v>16</v>
      </c>
      <c r="C27" s="38"/>
      <c r="D27" s="39" t="str">
        <f>[56]멀리!$G$11</f>
        <v>1.3</v>
      </c>
      <c r="E27" s="40"/>
      <c r="F27" s="38"/>
      <c r="G27" s="39" t="str">
        <f>[56]멀리!$G$12</f>
        <v>2.9</v>
      </c>
      <c r="H27" s="129" t="s">
        <v>68</v>
      </c>
      <c r="I27" s="38"/>
      <c r="J27" s="39" t="str">
        <f>[56]멀리!$G$13</f>
        <v>0.8</v>
      </c>
      <c r="K27" s="40"/>
      <c r="L27" s="38"/>
      <c r="M27" s="39" t="str">
        <f>[56]멀리!$G$14</f>
        <v>2.8</v>
      </c>
      <c r="N27" s="129" t="s">
        <v>68</v>
      </c>
      <c r="O27" s="38"/>
      <c r="P27" s="39" t="str">
        <f>[56]멀리!$G$15</f>
        <v>1.5</v>
      </c>
      <c r="Q27" s="129"/>
      <c r="R27" s="38"/>
      <c r="S27" s="39" t="str">
        <f>[56]멀리!$G$16</f>
        <v>1.1</v>
      </c>
      <c r="T27" s="129"/>
      <c r="U27" s="38"/>
      <c r="V27" s="39" t="str">
        <f>[56]멀리!$G$17</f>
        <v>-0.1</v>
      </c>
      <c r="W27" s="40"/>
      <c r="X27" s="38"/>
      <c r="Y27" s="39">
        <f>[56]멀리!$G$18</f>
        <v>4.4000000000000004</v>
      </c>
      <c r="Z27" s="129" t="s">
        <v>68</v>
      </c>
    </row>
    <row r="28" spans="1:26" s="122" customFormat="1" ht="13.5" customHeight="1">
      <c r="A28" s="160">
        <v>3</v>
      </c>
      <c r="B28" s="14" t="s">
        <v>28</v>
      </c>
      <c r="C28" s="20" t="str">
        <f>[56]세단!$C$11</f>
        <v>임채영</v>
      </c>
      <c r="D28" s="21" t="str">
        <f>[56]세단!$E$11</f>
        <v>전북체육고</v>
      </c>
      <c r="E28" s="22" t="str">
        <f>[56]세단!$F$11</f>
        <v>12.07</v>
      </c>
      <c r="F28" s="20" t="str">
        <f>[56]세단!$C$12</f>
        <v>김민지</v>
      </c>
      <c r="G28" s="21" t="str">
        <f>[56]세단!$E$12</f>
        <v>소래고</v>
      </c>
      <c r="H28" s="22" t="str">
        <f>[56]세단!$F$12</f>
        <v>11.74</v>
      </c>
      <c r="I28" s="20" t="str">
        <f>[56]세단!$C$13</f>
        <v>박강빈</v>
      </c>
      <c r="J28" s="21" t="str">
        <f>[56]세단!$E$13</f>
        <v>광주체육고</v>
      </c>
      <c r="K28" s="22" t="str">
        <f>[56]세단!$F$13</f>
        <v>11.34</v>
      </c>
      <c r="L28" s="20" t="str">
        <f>[56]세단!$C$14</f>
        <v>남재은</v>
      </c>
      <c r="M28" s="21" t="str">
        <f>[56]세단!$E$14</f>
        <v>충현고</v>
      </c>
      <c r="N28" s="22" t="str">
        <f>[56]세단!$F$14</f>
        <v>11.18</v>
      </c>
      <c r="O28" s="20" t="str">
        <f>[56]세단!$C$15</f>
        <v>진효우</v>
      </c>
      <c r="P28" s="21" t="str">
        <f>[56]세단!$E$15</f>
        <v>원곡고</v>
      </c>
      <c r="Q28" s="22" t="str">
        <f>[56]세단!$F$15</f>
        <v>10.86</v>
      </c>
      <c r="R28" s="20" t="str">
        <f>[56]세단!$C$16</f>
        <v>김소연</v>
      </c>
      <c r="S28" s="21" t="str">
        <f>[56]세단!$E$16</f>
        <v>경남체육고</v>
      </c>
      <c r="T28" s="22" t="str">
        <f>[56]세단!$F$16</f>
        <v>10.81</v>
      </c>
      <c r="U28" s="20"/>
      <c r="V28" s="21"/>
      <c r="W28" s="22"/>
      <c r="X28" s="20"/>
      <c r="Y28" s="21"/>
      <c r="Z28" s="22"/>
    </row>
    <row r="29" spans="1:26" s="122" customFormat="1" ht="13.5" customHeight="1">
      <c r="A29" s="160"/>
      <c r="B29" s="13" t="s">
        <v>16</v>
      </c>
      <c r="C29" s="42"/>
      <c r="D29" s="136" t="str">
        <f>[56]세단!$G$11</f>
        <v>0.8</v>
      </c>
      <c r="E29" s="56"/>
      <c r="F29" s="42"/>
      <c r="G29" s="136" t="str">
        <f>[56]세단!$G$12</f>
        <v>-0.3</v>
      </c>
      <c r="H29" s="56"/>
      <c r="I29" s="42"/>
      <c r="J29" s="136" t="str">
        <f>[56]세단!$G$13</f>
        <v>-0.4</v>
      </c>
      <c r="K29" s="56"/>
      <c r="L29" s="42"/>
      <c r="M29" s="136" t="str">
        <f>[56]세단!$G$14</f>
        <v>0.3</v>
      </c>
      <c r="N29" s="56"/>
      <c r="O29" s="42"/>
      <c r="P29" s="136" t="str">
        <f>[56]세단!$G$15</f>
        <v>2.0</v>
      </c>
      <c r="Q29" s="56"/>
      <c r="R29" s="42"/>
      <c r="S29" s="136" t="str">
        <f>[56]세단!$G$16</f>
        <v>-0.3</v>
      </c>
      <c r="T29" s="56"/>
      <c r="U29" s="42"/>
      <c r="V29" s="136"/>
      <c r="W29" s="56"/>
      <c r="X29" s="42"/>
      <c r="Y29" s="136"/>
      <c r="Z29" s="56"/>
    </row>
    <row r="30" spans="1:26" s="122" customFormat="1" ht="13.5" customHeight="1">
      <c r="A30" s="51">
        <v>1</v>
      </c>
      <c r="B30" s="15" t="s">
        <v>29</v>
      </c>
      <c r="C30" s="29" t="str">
        <f>[56]포환!$C$11</f>
        <v>박소진</v>
      </c>
      <c r="D30" s="30" t="str">
        <f>[56]포환!$E$11</f>
        <v>금오고</v>
      </c>
      <c r="E30" s="31" t="str">
        <f>[56]포환!$F$11</f>
        <v>14.36</v>
      </c>
      <c r="F30" s="29" t="str">
        <f>[56]포환!$C$12</f>
        <v>오지연</v>
      </c>
      <c r="G30" s="30" t="str">
        <f>[56]포환!$E$12</f>
        <v>경기체육고</v>
      </c>
      <c r="H30" s="31" t="str">
        <f>[56]포환!$F$12</f>
        <v>13.20</v>
      </c>
      <c r="I30" s="29" t="str">
        <f>[56]포환!$C$13</f>
        <v>이현나</v>
      </c>
      <c r="J30" s="30" t="str">
        <f>[56]포환!$E$13</f>
        <v>강원체육고</v>
      </c>
      <c r="K30" s="31" t="str">
        <f>[56]포환!$F$13</f>
        <v>13.04</v>
      </c>
      <c r="L30" s="29"/>
      <c r="M30" s="30"/>
      <c r="N30" s="31"/>
      <c r="O30" s="29"/>
      <c r="P30" s="30"/>
      <c r="Q30" s="31"/>
      <c r="R30" s="29"/>
      <c r="S30" s="30"/>
      <c r="T30" s="31"/>
      <c r="U30" s="29"/>
      <c r="V30" s="30"/>
      <c r="W30" s="31"/>
      <c r="X30" s="29"/>
      <c r="Y30" s="30"/>
      <c r="Z30" s="31"/>
    </row>
    <row r="31" spans="1:26" s="122" customFormat="1" ht="13.5" customHeight="1">
      <c r="A31" s="51">
        <v>3</v>
      </c>
      <c r="B31" s="15" t="s">
        <v>30</v>
      </c>
      <c r="C31" s="29" t="str">
        <f>[56]원반!$C$11</f>
        <v>용수진</v>
      </c>
      <c r="D31" s="30" t="str">
        <f>[56]원반!$E$11</f>
        <v>경기체육고</v>
      </c>
      <c r="E31" s="31" t="str">
        <f>[56]원반!$F$11</f>
        <v>41.98</v>
      </c>
      <c r="F31" s="29" t="str">
        <f>[56]원반!$C$12</f>
        <v>조수민</v>
      </c>
      <c r="G31" s="30" t="str">
        <f>[56]원반!$E$12</f>
        <v>경북체육고</v>
      </c>
      <c r="H31" s="31" t="str">
        <f>[56]원반!$F$12</f>
        <v>40.30</v>
      </c>
      <c r="I31" s="29" t="str">
        <f>[56]원반!$C$13</f>
        <v>박서현</v>
      </c>
      <c r="J31" s="30" t="str">
        <f>[56]원반!$E$13</f>
        <v>경남체육고</v>
      </c>
      <c r="K31" s="31" t="str">
        <f>[56]원반!$F$13</f>
        <v>39.87</v>
      </c>
      <c r="L31" s="29" t="str">
        <f>[56]원반!$C$14</f>
        <v>서혜빈</v>
      </c>
      <c r="M31" s="30" t="str">
        <f>[56]원반!$E$14</f>
        <v>대구체육고</v>
      </c>
      <c r="N31" s="134" t="str">
        <f>[56]원반!$F$14</f>
        <v>29.35</v>
      </c>
      <c r="O31" s="29"/>
      <c r="P31" s="30"/>
      <c r="Q31" s="134"/>
      <c r="R31" s="29"/>
      <c r="S31" s="30"/>
      <c r="T31" s="31"/>
      <c r="U31" s="29"/>
      <c r="V31" s="30"/>
      <c r="W31" s="31"/>
      <c r="X31" s="29"/>
      <c r="Y31" s="30"/>
      <c r="Z31" s="31"/>
    </row>
    <row r="32" spans="1:26" s="122" customFormat="1" ht="13.5" customHeight="1">
      <c r="A32" s="51">
        <v>1</v>
      </c>
      <c r="B32" s="15" t="s">
        <v>69</v>
      </c>
      <c r="C32" s="29" t="str">
        <f>[56]해머!$C$11</f>
        <v>신다운</v>
      </c>
      <c r="D32" s="30" t="str">
        <f>[56]해머!$E$11</f>
        <v>강원체육고</v>
      </c>
      <c r="E32" s="31" t="str">
        <f>[56]해머!$F$11</f>
        <v>41.44</v>
      </c>
      <c r="F32" s="29" t="str">
        <f>[56]해머!$C$12</f>
        <v>곽시현</v>
      </c>
      <c r="G32" s="30" t="str">
        <f>[56]해머!$E$12</f>
        <v>경기체육고</v>
      </c>
      <c r="H32" s="31" t="str">
        <f>[56]해머!$F$12</f>
        <v>39.13</v>
      </c>
      <c r="I32" s="29" t="str">
        <f>[56]해머!$C$13</f>
        <v>김민서</v>
      </c>
      <c r="J32" s="30" t="str">
        <f>[56]해머!$E$13</f>
        <v>경기체육고</v>
      </c>
      <c r="K32" s="31" t="str">
        <f>[56]해머!$F$13</f>
        <v>18.72</v>
      </c>
      <c r="L32" s="29"/>
      <c r="M32" s="30"/>
      <c r="N32" s="31"/>
      <c r="O32" s="29"/>
      <c r="P32" s="30"/>
      <c r="Q32" s="31"/>
      <c r="R32" s="29"/>
      <c r="S32" s="30"/>
      <c r="T32" s="31"/>
      <c r="U32" s="29"/>
      <c r="V32" s="30"/>
      <c r="W32" s="31"/>
      <c r="X32" s="29"/>
      <c r="Y32" s="30"/>
      <c r="Z32" s="31"/>
    </row>
    <row r="33" spans="1:26" s="122" customFormat="1" ht="13.5" customHeight="1">
      <c r="A33" s="51">
        <v>3</v>
      </c>
      <c r="B33" s="15" t="s">
        <v>31</v>
      </c>
      <c r="C33" s="29" t="str">
        <f>[56]투창!$C$11</f>
        <v>장예영</v>
      </c>
      <c r="D33" s="30" t="str">
        <f>[56]투창!$E$11</f>
        <v>충북체육고</v>
      </c>
      <c r="E33" s="134" t="str">
        <f>[56]투창!$F$11</f>
        <v>46.04</v>
      </c>
      <c r="F33" s="29" t="str">
        <f>[56]투창!$C$12</f>
        <v>최유빈</v>
      </c>
      <c r="G33" s="30" t="str">
        <f>[56]투창!$E$12</f>
        <v>인천체육고</v>
      </c>
      <c r="H33" s="134" t="str">
        <f>[56]투창!$F$12</f>
        <v>43.33</v>
      </c>
      <c r="I33" s="29" t="str">
        <f>[56]투창!$C$13</f>
        <v>김민선</v>
      </c>
      <c r="J33" s="30" t="str">
        <f>[56]투창!$E$13</f>
        <v>강원체육고</v>
      </c>
      <c r="K33" s="134" t="str">
        <f>[56]투창!$F$13</f>
        <v>42.70</v>
      </c>
      <c r="L33" s="29" t="str">
        <f>[56]투창!$C$14</f>
        <v>송나래</v>
      </c>
      <c r="M33" s="30" t="str">
        <f>[56]투창!$E$14</f>
        <v>강원체육고</v>
      </c>
      <c r="N33" s="134" t="str">
        <f>[56]투창!$F$14</f>
        <v>38.94</v>
      </c>
      <c r="O33" s="29" t="str">
        <f>[56]투창!$C$15</f>
        <v>김민서</v>
      </c>
      <c r="P33" s="30" t="str">
        <f>[56]투창!$E$15</f>
        <v>경기체육고</v>
      </c>
      <c r="Q33" s="134" t="str">
        <f>[56]투창!$F$15</f>
        <v>38.39</v>
      </c>
      <c r="R33" s="29" t="str">
        <f>[56]투창!$C$16</f>
        <v>김하은</v>
      </c>
      <c r="S33" s="30" t="str">
        <f>[56]투창!$E$16</f>
        <v>경기체육고</v>
      </c>
      <c r="T33" s="134" t="str">
        <f>[56]투창!$F$16</f>
        <v>36.91</v>
      </c>
      <c r="U33" s="29" t="str">
        <f>[56]투창!$C$17</f>
        <v>김자연</v>
      </c>
      <c r="V33" s="30" t="str">
        <f>[56]투창!$E$17</f>
        <v>강원체육고</v>
      </c>
      <c r="W33" s="134" t="str">
        <f>[56]투창!$F$17</f>
        <v>28.91</v>
      </c>
      <c r="X33" s="29" t="str">
        <f>[56]투창!$C$18</f>
        <v>김보민</v>
      </c>
      <c r="Y33" s="30" t="str">
        <f>[56]투창!$E$18</f>
        <v>경북체육고</v>
      </c>
      <c r="Z33" s="134" t="str">
        <f>[56]투창!$F$18</f>
        <v>27.16</v>
      </c>
    </row>
    <row r="34" spans="1:26" s="122" customFormat="1" ht="13.5" customHeight="1">
      <c r="A34" s="51">
        <v>2</v>
      </c>
      <c r="B34" s="15" t="s">
        <v>74</v>
      </c>
      <c r="C34" s="29" t="str">
        <f>'[56]7종경기'!$C$11</f>
        <v>변수미</v>
      </c>
      <c r="D34" s="30" t="str">
        <f>'[56]7종경기'!$E$11</f>
        <v>경기체육고</v>
      </c>
      <c r="E34" s="31" t="str">
        <f>'[56]7종경기'!$F$11</f>
        <v>3,906</v>
      </c>
      <c r="F34" s="29" t="str">
        <f>'[56]7종경기'!$C$12</f>
        <v>이지현</v>
      </c>
      <c r="G34" s="30" t="str">
        <f>'[56]7종경기'!$E$12</f>
        <v>대구체육고</v>
      </c>
      <c r="H34" s="31" t="str">
        <f>'[56]7종경기'!$F$12</f>
        <v>3,881</v>
      </c>
      <c r="I34" s="29" t="str">
        <f>'[56]7종경기'!$C$13</f>
        <v>김지원</v>
      </c>
      <c r="J34" s="30" t="str">
        <f>'[56]7종경기'!$E$13</f>
        <v>신명고</v>
      </c>
      <c r="K34" s="31" t="str">
        <f>'[56]7종경기'!$F$13</f>
        <v>3,303</v>
      </c>
      <c r="L34" s="29" t="str">
        <f>'[56]7종경기'!$C$14</f>
        <v>최지우</v>
      </c>
      <c r="M34" s="30" t="str">
        <f>'[56]7종경기'!$E$14</f>
        <v>충남체육고</v>
      </c>
      <c r="N34" s="31" t="str">
        <f>'[56]7종경기'!$F$14</f>
        <v>3,175</v>
      </c>
      <c r="O34" s="29" t="str">
        <f>'[56]7종경기'!$C$15</f>
        <v>추효린</v>
      </c>
      <c r="P34" s="30" t="str">
        <f>'[56]7종경기'!$E$15</f>
        <v>경기체육고</v>
      </c>
      <c r="Q34" s="31" t="str">
        <f>'[56]7종경기'!$F$15</f>
        <v>3,165</v>
      </c>
      <c r="R34" s="29" t="str">
        <f>'[56]7종경기'!$C$16</f>
        <v>김영미</v>
      </c>
      <c r="S34" s="30" t="str">
        <f>'[56]7종경기'!$E$16</f>
        <v>인일여자고</v>
      </c>
      <c r="T34" s="31" t="str">
        <f>'[56]7종경기'!$F$16</f>
        <v>1,593</v>
      </c>
      <c r="U34" s="29"/>
      <c r="V34" s="30"/>
      <c r="W34" s="31"/>
      <c r="X34" s="29"/>
      <c r="Y34" s="30"/>
      <c r="Z34" s="31"/>
    </row>
    <row r="35" spans="1:26" s="47" customFormat="1" ht="13.5" customHeight="1">
      <c r="A35" s="54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</row>
    <row r="36" spans="1:26" s="9" customFormat="1" ht="14.25" customHeight="1">
      <c r="A36" s="54"/>
      <c r="B36" s="11" t="s">
        <v>33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</sheetData>
  <mergeCells count="26">
    <mergeCell ref="B3:C3"/>
    <mergeCell ref="F3:S3"/>
    <mergeCell ref="A7:A8"/>
    <mergeCell ref="A9:A10"/>
    <mergeCell ref="A15:A16"/>
    <mergeCell ref="F21:H21"/>
    <mergeCell ref="I21:K21"/>
    <mergeCell ref="L21:N21"/>
    <mergeCell ref="O21:Q21"/>
    <mergeCell ref="E2:T2"/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6"/>
  <sheetViews>
    <sheetView view="pageBreakPreview" zoomScale="120" zoomScaleSheetLayoutView="120" workbookViewId="0">
      <selection activeCell="E2" sqref="E2:T2"/>
    </sheetView>
  </sheetViews>
  <sheetFormatPr defaultRowHeight="13.5"/>
  <cols>
    <col min="1" max="1" width="2.21875" style="53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2187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2187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2187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2187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2187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2187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2187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2187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2187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2187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2187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2187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2187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2187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2187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2187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2187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2187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2187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2187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2187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2187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2187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2187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2187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2187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2187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2187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2187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2187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2187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2187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2187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2187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2187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2187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2187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2187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2187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2187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2187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2187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2187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2187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2187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2187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2187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2187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2187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2187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2187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2187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2187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2187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2187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2187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2187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2187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2187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2187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2187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2187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2187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2" spans="1:26" s="9" customFormat="1" ht="45" customHeight="1" thickBot="1">
      <c r="A2" s="52"/>
      <c r="B2" s="10"/>
      <c r="C2" s="10"/>
      <c r="D2" s="10"/>
      <c r="E2" s="167" t="s">
        <v>58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50" t="s">
        <v>3</v>
      </c>
      <c r="V2" s="50"/>
      <c r="W2" s="50"/>
      <c r="X2" s="50"/>
      <c r="Y2" s="50"/>
      <c r="Z2" s="50"/>
    </row>
    <row r="3" spans="1:26" s="9" customFormat="1" ht="14.25" thickTop="1">
      <c r="A3" s="52"/>
      <c r="B3" s="176"/>
      <c r="C3" s="176"/>
      <c r="D3" s="10"/>
      <c r="E3" s="10"/>
      <c r="F3" s="170" t="s">
        <v>59</v>
      </c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52"/>
      <c r="B4" s="117"/>
      <c r="C4" s="117"/>
      <c r="D4" s="10"/>
      <c r="E4" s="10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0"/>
      <c r="U4" s="10"/>
      <c r="V4" s="10"/>
      <c r="W4" s="10"/>
      <c r="X4" s="10"/>
      <c r="Y4" s="10"/>
      <c r="Z4" s="10"/>
    </row>
    <row r="5" spans="1:26" ht="18" customHeight="1">
      <c r="B5" s="175" t="s">
        <v>75</v>
      </c>
      <c r="C5" s="175"/>
      <c r="D5" s="17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5</v>
      </c>
      <c r="C6" s="2"/>
      <c r="D6" s="3" t="s">
        <v>6</v>
      </c>
      <c r="E6" s="4"/>
      <c r="F6" s="2"/>
      <c r="G6" s="3" t="s">
        <v>0</v>
      </c>
      <c r="H6" s="4"/>
      <c r="I6" s="2"/>
      <c r="J6" s="3" t="s">
        <v>7</v>
      </c>
      <c r="K6" s="4"/>
      <c r="L6" s="2"/>
      <c r="M6" s="3" t="s">
        <v>8</v>
      </c>
      <c r="N6" s="4"/>
      <c r="O6" s="2"/>
      <c r="P6" s="3" t="s">
        <v>9</v>
      </c>
      <c r="Q6" s="4"/>
      <c r="R6" s="2"/>
      <c r="S6" s="3" t="s">
        <v>1</v>
      </c>
      <c r="T6" s="4"/>
      <c r="U6" s="2"/>
      <c r="V6" s="3" t="s">
        <v>10</v>
      </c>
      <c r="W6" s="4"/>
      <c r="X6" s="2"/>
      <c r="Y6" s="3" t="s">
        <v>11</v>
      </c>
      <c r="Z6" s="4"/>
    </row>
    <row r="7" spans="1:26" ht="14.25" thickBot="1">
      <c r="B7" s="6" t="s">
        <v>12</v>
      </c>
      <c r="C7" s="5" t="s">
        <v>13</v>
      </c>
      <c r="D7" s="5" t="s">
        <v>2</v>
      </c>
      <c r="E7" s="5" t="s">
        <v>14</v>
      </c>
      <c r="F7" s="5" t="s">
        <v>13</v>
      </c>
      <c r="G7" s="5" t="s">
        <v>2</v>
      </c>
      <c r="H7" s="5" t="s">
        <v>14</v>
      </c>
      <c r="I7" s="5" t="s">
        <v>13</v>
      </c>
      <c r="J7" s="5" t="s">
        <v>2</v>
      </c>
      <c r="K7" s="5" t="s">
        <v>14</v>
      </c>
      <c r="L7" s="5" t="s">
        <v>13</v>
      </c>
      <c r="M7" s="5" t="s">
        <v>2</v>
      </c>
      <c r="N7" s="5" t="s">
        <v>14</v>
      </c>
      <c r="O7" s="5" t="s">
        <v>13</v>
      </c>
      <c r="P7" s="5" t="s">
        <v>2</v>
      </c>
      <c r="Q7" s="5" t="s">
        <v>14</v>
      </c>
      <c r="R7" s="5" t="s">
        <v>13</v>
      </c>
      <c r="S7" s="5" t="s">
        <v>2</v>
      </c>
      <c r="T7" s="5" t="s">
        <v>14</v>
      </c>
      <c r="U7" s="5" t="s">
        <v>13</v>
      </c>
      <c r="V7" s="5" t="s">
        <v>2</v>
      </c>
      <c r="W7" s="5" t="s">
        <v>14</v>
      </c>
      <c r="X7" s="5" t="s">
        <v>13</v>
      </c>
      <c r="Y7" s="5" t="s">
        <v>2</v>
      </c>
      <c r="Z7" s="5" t="s">
        <v>14</v>
      </c>
    </row>
    <row r="8" spans="1:26" s="47" customFormat="1" ht="13.5" customHeight="1" thickTop="1">
      <c r="A8" s="160">
        <v>1</v>
      </c>
      <c r="B8" s="12" t="s">
        <v>15</v>
      </c>
      <c r="C8" s="25" t="str">
        <f>[57]결승기록지!$C$11</f>
        <v>나현주</v>
      </c>
      <c r="D8" s="26" t="str">
        <f>[57]결승기록지!$E$11</f>
        <v>광주체육고</v>
      </c>
      <c r="E8" s="27" t="str">
        <f>[57]결승기록지!$F$11</f>
        <v>11.12</v>
      </c>
      <c r="F8" s="25" t="str">
        <f>[57]결승기록지!$C$12</f>
        <v>손호영</v>
      </c>
      <c r="G8" s="26" t="str">
        <f>[57]결승기록지!$E$12</f>
        <v>경기체육고</v>
      </c>
      <c r="H8" s="27" t="str">
        <f>[57]결승기록지!$F$12</f>
        <v>11.46</v>
      </c>
      <c r="I8" s="25" t="str">
        <f>[57]결승기록지!$C$13</f>
        <v>유환희</v>
      </c>
      <c r="J8" s="26" t="str">
        <f>[57]결승기록지!$E$13</f>
        <v>강원체육고</v>
      </c>
      <c r="K8" s="27" t="str">
        <f>[57]결승기록지!$F$13</f>
        <v>11.49</v>
      </c>
      <c r="L8" s="25" t="str">
        <f>[57]결승기록지!$C$14</f>
        <v>차민오</v>
      </c>
      <c r="M8" s="26" t="str">
        <f>[57]결승기록지!$E$14</f>
        <v>경기체육고</v>
      </c>
      <c r="N8" s="27" t="str">
        <f>[57]결승기록지!$F$14</f>
        <v>11.51</v>
      </c>
      <c r="O8" s="25" t="str">
        <f>[57]결승기록지!$C$15</f>
        <v>안영재</v>
      </c>
      <c r="P8" s="26" t="str">
        <f>[57]결승기록지!$E$15</f>
        <v>원곡고</v>
      </c>
      <c r="Q8" s="27" t="str">
        <f>[57]결승기록지!$F$15</f>
        <v>11.71</v>
      </c>
      <c r="R8" s="25" t="str">
        <f>[57]결승기록지!$C$16</f>
        <v>양태권</v>
      </c>
      <c r="S8" s="26" t="str">
        <f>[57]결승기록지!$E$16</f>
        <v>강원체육고</v>
      </c>
      <c r="T8" s="27" t="str">
        <f>[57]결승기록지!$F$16</f>
        <v>11.98</v>
      </c>
      <c r="U8" s="25" t="str">
        <f>[57]결승기록지!$C$17</f>
        <v>김희서</v>
      </c>
      <c r="V8" s="26" t="str">
        <f>[57]결승기록지!$E$17</f>
        <v>광주체육고</v>
      </c>
      <c r="W8" s="27" t="str">
        <f>[57]결승기록지!$F$17</f>
        <v>12.09</v>
      </c>
      <c r="X8" s="25"/>
      <c r="Y8" s="26"/>
      <c r="Z8" s="27"/>
    </row>
    <row r="9" spans="1:26" s="47" customFormat="1" ht="13.5" customHeight="1">
      <c r="A9" s="160"/>
      <c r="B9" s="23" t="s">
        <v>16</v>
      </c>
      <c r="C9" s="138"/>
      <c r="D9" s="28" t="str">
        <f>[57]결승기록지!$G$8</f>
        <v>-1.2</v>
      </c>
      <c r="E9" s="116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0"/>
    </row>
    <row r="10" spans="1:26" s="47" customFormat="1" ht="13.5" customHeight="1">
      <c r="A10" s="51">
        <v>1</v>
      </c>
      <c r="B10" s="15" t="s">
        <v>18</v>
      </c>
      <c r="C10" s="29" t="str">
        <f>[58]결승기록지!$C$11</f>
        <v>유지웅</v>
      </c>
      <c r="D10" s="30" t="str">
        <f>[58]결승기록지!$E$11</f>
        <v>전남체육고</v>
      </c>
      <c r="E10" s="31" t="str">
        <f>[58]결승기록지!$F$11</f>
        <v>50.37</v>
      </c>
      <c r="F10" s="29" t="str">
        <f>[58]결승기록지!$C$12</f>
        <v>김기현</v>
      </c>
      <c r="G10" s="30" t="str">
        <f>[58]결승기록지!$E$12</f>
        <v>전남체육고</v>
      </c>
      <c r="H10" s="31" t="str">
        <f>[58]결승기록지!$F$12</f>
        <v>50.48</v>
      </c>
      <c r="I10" s="29" t="str">
        <f>[58]결승기록지!$C$13</f>
        <v>김민혁</v>
      </c>
      <c r="J10" s="30" t="str">
        <f>[58]결승기록지!$E$13</f>
        <v>용인고</v>
      </c>
      <c r="K10" s="31" t="str">
        <f>[58]결승기록지!$F$13</f>
        <v>50.83</v>
      </c>
      <c r="L10" s="29" t="str">
        <f>[58]결승기록지!$C$14</f>
        <v>고경태</v>
      </c>
      <c r="M10" s="30" t="str">
        <f>[58]결승기록지!$E$14</f>
        <v>유신고</v>
      </c>
      <c r="N10" s="31" t="str">
        <f>[58]결승기록지!$F$14</f>
        <v>51.12</v>
      </c>
      <c r="O10" s="29" t="str">
        <f>[58]결승기록지!$C$15</f>
        <v>이준상</v>
      </c>
      <c r="P10" s="30" t="str">
        <f>[58]결승기록지!$E$15</f>
        <v>덕계고</v>
      </c>
      <c r="Q10" s="31" t="str">
        <f>[58]결승기록지!$F$15</f>
        <v>51.85</v>
      </c>
      <c r="R10" s="29" t="str">
        <f>[58]결승기록지!$C$16</f>
        <v>한정민</v>
      </c>
      <c r="S10" s="30" t="str">
        <f>[58]결승기록지!$E$16</f>
        <v>가평고</v>
      </c>
      <c r="T10" s="31" t="str">
        <f>[58]결승기록지!$F$16</f>
        <v>52.59</v>
      </c>
      <c r="U10" s="29" t="str">
        <f>[58]결승기록지!$C$17</f>
        <v>배강호</v>
      </c>
      <c r="V10" s="30" t="str">
        <f>[58]결승기록지!$E$17</f>
        <v>유신고</v>
      </c>
      <c r="W10" s="31" t="str">
        <f>[58]결승기록지!$F$17</f>
        <v>53.51</v>
      </c>
      <c r="X10" s="29" t="str">
        <f>[58]결승기록지!$C$18</f>
        <v>김진호</v>
      </c>
      <c r="Y10" s="30" t="str">
        <f>[58]결승기록지!$E$18</f>
        <v>충북체육고</v>
      </c>
      <c r="Z10" s="31" t="str">
        <f>[58]결승기록지!$F$18</f>
        <v>56.04</v>
      </c>
    </row>
    <row r="11" spans="1:26" s="47" customFormat="1" ht="13.5" customHeight="1">
      <c r="A11" s="51">
        <v>4</v>
      </c>
      <c r="B11" s="16" t="s">
        <v>20</v>
      </c>
      <c r="C11" s="139" t="str">
        <f>[59]결승기록지!$C$11</f>
        <v>오준서</v>
      </c>
      <c r="D11" s="34" t="str">
        <f>[59]결승기록지!$E$11</f>
        <v>양정고</v>
      </c>
      <c r="E11" s="140" t="str">
        <f>[59]결승기록지!$F$11</f>
        <v>4:30.16</v>
      </c>
      <c r="F11" s="139" t="str">
        <f>[59]결승기록지!$C$12</f>
        <v>이현준</v>
      </c>
      <c r="G11" s="34" t="str">
        <f>[59]결승기록지!$E$12</f>
        <v>강릉명륜고</v>
      </c>
      <c r="H11" s="140" t="str">
        <f>[59]결승기록지!$F$12</f>
        <v>4:30.84</v>
      </c>
      <c r="I11" s="139" t="str">
        <f>[59]결승기록지!$C$13</f>
        <v>조연우</v>
      </c>
      <c r="J11" s="34" t="str">
        <f>[59]결승기록지!$E$13</f>
        <v>충북체육고</v>
      </c>
      <c r="K11" s="140" t="str">
        <f>[59]결승기록지!$F$13</f>
        <v>4:31.04</v>
      </c>
      <c r="L11" s="139" t="str">
        <f>[59]결승기록지!$C$14</f>
        <v>이상욱</v>
      </c>
      <c r="M11" s="34" t="str">
        <f>[59]결승기록지!$E$14</f>
        <v>심원고</v>
      </c>
      <c r="N11" s="140" t="str">
        <f>[59]결승기록지!$F$14</f>
        <v>4:31.08</v>
      </c>
      <c r="O11" s="139" t="str">
        <f>[59]결승기록지!$C$15</f>
        <v>공기훈</v>
      </c>
      <c r="P11" s="34" t="str">
        <f>[59]결승기록지!$E$15</f>
        <v>충남체육고</v>
      </c>
      <c r="Q11" s="140" t="str">
        <f>[59]결승기록지!$F$15</f>
        <v>4:32.72</v>
      </c>
      <c r="R11" s="139" t="str">
        <f>[59]결승기록지!$C$16</f>
        <v>강윤구</v>
      </c>
      <c r="S11" s="34" t="str">
        <f>[59]결승기록지!$E$16</f>
        <v>과천중앙고</v>
      </c>
      <c r="T11" s="140" t="str">
        <f>[59]결승기록지!$F$16</f>
        <v>4:39.97</v>
      </c>
      <c r="U11" s="139" t="str">
        <f>[59]결승기록지!$C$17</f>
        <v>김한</v>
      </c>
      <c r="V11" s="34" t="str">
        <f>[59]결승기록지!$E$17</f>
        <v>인천체육고</v>
      </c>
      <c r="W11" s="140" t="str">
        <f>[59]결승기록지!$F$17</f>
        <v>4:53.02</v>
      </c>
      <c r="X11" s="139"/>
      <c r="Y11" s="34"/>
      <c r="Z11" s="140"/>
    </row>
    <row r="12" spans="1:26" s="47" customFormat="1" ht="13.5" customHeight="1">
      <c r="A12" s="51">
        <v>2</v>
      </c>
      <c r="B12" s="15" t="s">
        <v>64</v>
      </c>
      <c r="C12" s="29" t="str">
        <f>[60]결승기록지!$C$11</f>
        <v>박주용</v>
      </c>
      <c r="D12" s="30" t="str">
        <f>[60]결승기록지!$E$11</f>
        <v>강원체육고</v>
      </c>
      <c r="E12" s="126" t="str">
        <f>[60]결승기록지!$F$11</f>
        <v>15:59.67</v>
      </c>
      <c r="F12" s="29" t="str">
        <f>[60]결승기록지!$C$12</f>
        <v>김영규</v>
      </c>
      <c r="G12" s="30" t="str">
        <f>[60]결승기록지!$E$12</f>
        <v>충남체육고</v>
      </c>
      <c r="H12" s="126" t="str">
        <f>[60]결승기록지!$F$12</f>
        <v>16:11.41</v>
      </c>
      <c r="I12" s="29" t="str">
        <f>[60]결승기록지!$C$13</f>
        <v>박우진</v>
      </c>
      <c r="J12" s="30" t="str">
        <f>[60]결승기록지!$E$13</f>
        <v>양정고</v>
      </c>
      <c r="K12" s="126" t="str">
        <f>[60]결승기록지!$F$13</f>
        <v>16:24.55</v>
      </c>
      <c r="L12" s="29" t="str">
        <f>[60]결승기록지!$C$14</f>
        <v>안진서</v>
      </c>
      <c r="M12" s="30" t="str">
        <f>[60]결승기록지!$E$14</f>
        <v>배문고</v>
      </c>
      <c r="N12" s="126" t="str">
        <f>[60]결승기록지!$F$14</f>
        <v>16:31.97</v>
      </c>
      <c r="O12" s="29" t="str">
        <f>[60]결승기록지!$C$15</f>
        <v>김현우</v>
      </c>
      <c r="P12" s="30" t="str">
        <f>[60]결승기록지!$E$15</f>
        <v>전남체육고</v>
      </c>
      <c r="Q12" s="126" t="str">
        <f>[60]결승기록지!$F$15</f>
        <v>16:38.76</v>
      </c>
      <c r="R12" s="29" t="str">
        <f>[60]결승기록지!$C$16</f>
        <v>김광은</v>
      </c>
      <c r="S12" s="30" t="str">
        <f>[60]결승기록지!$E$16</f>
        <v>강릉명륜고</v>
      </c>
      <c r="T12" s="126" t="str">
        <f>[60]결승기록지!$F$16</f>
        <v>16:54.59</v>
      </c>
      <c r="U12" s="29" t="str">
        <f>[60]결승기록지!$C$17</f>
        <v>최선우</v>
      </c>
      <c r="V12" s="30" t="str">
        <f>[60]결승기록지!$E$17</f>
        <v>인천체육고</v>
      </c>
      <c r="W12" s="126" t="str">
        <f>[60]결승기록지!$F$17</f>
        <v>17:32.91</v>
      </c>
      <c r="X12" s="29" t="str">
        <f>[60]결승기록지!$C$18</f>
        <v>이세학</v>
      </c>
      <c r="Y12" s="30" t="str">
        <f>[60]결승기록지!$E$18</f>
        <v>충남체육고</v>
      </c>
      <c r="Z12" s="126" t="str">
        <f>[60]결승기록지!$F$18</f>
        <v>17:37.63</v>
      </c>
    </row>
    <row r="13" spans="1:26" s="47" customFormat="1" ht="13.5" customHeight="1">
      <c r="A13" s="160">
        <v>2</v>
      </c>
      <c r="B13" s="14" t="s">
        <v>22</v>
      </c>
      <c r="C13" s="61" t="str">
        <f>[61]결승기록지!$C$11</f>
        <v>김현태</v>
      </c>
      <c r="D13" s="62" t="str">
        <f>[61]결승기록지!$E$11</f>
        <v>울산스포츠과학고</v>
      </c>
      <c r="E13" s="63" t="str">
        <f>[61]결승기록지!$F$11</f>
        <v>16.46기록경기</v>
      </c>
      <c r="F13" s="35" t="str">
        <f>[61]결승기록지!$C$12</f>
        <v>안현준</v>
      </c>
      <c r="G13" s="36" t="str">
        <f>[61]결승기록지!$E$12</f>
        <v>경북체육고</v>
      </c>
      <c r="H13" s="37" t="str">
        <f>[61]결승기록지!$F$12</f>
        <v>16.59기록경기</v>
      </c>
      <c r="I13" s="141"/>
      <c r="J13" s="36"/>
      <c r="K13" s="37"/>
      <c r="L13" s="35"/>
      <c r="M13" s="36"/>
      <c r="N13" s="37"/>
      <c r="O13" s="35"/>
      <c r="P13" s="36"/>
      <c r="Q13" s="37"/>
      <c r="R13" s="35"/>
      <c r="S13" s="36"/>
      <c r="T13" s="37"/>
      <c r="U13" s="142"/>
      <c r="V13" s="36"/>
      <c r="W13" s="37"/>
      <c r="X13" s="142"/>
      <c r="Y13" s="36"/>
      <c r="Z13" s="37"/>
    </row>
    <row r="14" spans="1:26" s="47" customFormat="1" ht="13.5" customHeight="1">
      <c r="A14" s="160"/>
      <c r="B14" s="13" t="s">
        <v>16</v>
      </c>
      <c r="C14" s="38"/>
      <c r="D14" s="39" t="str">
        <f>[61]결승기록지!$G$8</f>
        <v>0.2</v>
      </c>
      <c r="E14" s="41"/>
      <c r="F14" s="116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0"/>
    </row>
    <row r="15" spans="1:26" s="47" customFormat="1" ht="13.5" customHeight="1">
      <c r="A15" s="51">
        <v>1</v>
      </c>
      <c r="B15" s="15" t="s">
        <v>25</v>
      </c>
      <c r="C15" s="102" t="str">
        <f>[62]높이!$C$11</f>
        <v>김현식</v>
      </c>
      <c r="D15" s="143" t="str">
        <f>[62]높이!$E$11</f>
        <v>충북체육고</v>
      </c>
      <c r="E15" s="103" t="str">
        <f>[62]높이!$F$11</f>
        <v>1.99</v>
      </c>
      <c r="F15" s="29" t="str">
        <f>[62]높이!$C$12</f>
        <v>박준의</v>
      </c>
      <c r="G15" s="143" t="str">
        <f>[62]높이!$E$12</f>
        <v>광주체육고</v>
      </c>
      <c r="H15" s="31" t="str">
        <f>[62]높이!$F$12</f>
        <v>1.90</v>
      </c>
      <c r="I15" s="29" t="str">
        <f>[62]높이!$C$13</f>
        <v>김지온</v>
      </c>
      <c r="J15" s="143" t="str">
        <f>[62]높이!$E$13</f>
        <v>충남체육고</v>
      </c>
      <c r="K15" s="31" t="str">
        <f>[62]높이!$F$13</f>
        <v>1.75</v>
      </c>
      <c r="L15" s="29" t="str">
        <f>[62]높이!$C$14</f>
        <v>어재혁</v>
      </c>
      <c r="M15" s="143" t="str">
        <f>[62]높이!$E$14</f>
        <v>설악고</v>
      </c>
      <c r="N15" s="31" t="str">
        <f>[62]높이!$F$14</f>
        <v>1.65</v>
      </c>
      <c r="O15" s="29"/>
      <c r="P15" s="143"/>
      <c r="Q15" s="31"/>
      <c r="R15" s="29"/>
      <c r="S15" s="143"/>
      <c r="T15" s="31"/>
      <c r="U15" s="29"/>
      <c r="V15" s="144"/>
      <c r="W15" s="31"/>
      <c r="X15" s="29"/>
      <c r="Y15" s="144"/>
      <c r="Z15" s="31"/>
    </row>
    <row r="16" spans="1:26" s="47" customFormat="1" ht="13.5" customHeight="1">
      <c r="A16" s="160">
        <v>3</v>
      </c>
      <c r="B16" s="14" t="s">
        <v>27</v>
      </c>
      <c r="C16" s="35" t="str">
        <f>[62]멀리!$C$11</f>
        <v>구자민</v>
      </c>
      <c r="D16" s="36" t="str">
        <f>[62]멀리!$E$11</f>
        <v>경남체육고</v>
      </c>
      <c r="E16" s="37" t="str">
        <f>[62]멀리!$F$11</f>
        <v>6.64</v>
      </c>
      <c r="F16" s="35" t="str">
        <f>[62]멀리!$C$12</f>
        <v>장창민</v>
      </c>
      <c r="G16" s="36" t="str">
        <f>[62]멀리!$E$12</f>
        <v>충남체육고</v>
      </c>
      <c r="H16" s="37" t="str">
        <f>[62]멀리!$F$12</f>
        <v>6.52</v>
      </c>
      <c r="I16" s="35" t="str">
        <f>[62]멀리!$C$13</f>
        <v>백재현</v>
      </c>
      <c r="J16" s="36" t="str">
        <f>[62]멀리!$E$13</f>
        <v>충남고</v>
      </c>
      <c r="K16" s="37" t="str">
        <f>[62]멀리!$F$13</f>
        <v>6.33</v>
      </c>
      <c r="L16" s="35" t="str">
        <f>[62]멀리!$C$14</f>
        <v>방형건</v>
      </c>
      <c r="M16" s="36" t="str">
        <f>[62]멀리!$E$14</f>
        <v>강원체육고</v>
      </c>
      <c r="N16" s="37" t="str">
        <f>[62]멀리!$F$14</f>
        <v>5.79</v>
      </c>
      <c r="O16" s="35" t="str">
        <f>[62]멀리!$C$15</f>
        <v>김지민</v>
      </c>
      <c r="P16" s="36" t="str">
        <f>[62]멀리!$E$15</f>
        <v>경기모바일과학고</v>
      </c>
      <c r="Q16" s="37" t="str">
        <f>[62]멀리!$F$15</f>
        <v>5.77</v>
      </c>
      <c r="R16" s="35" t="str">
        <f>[62]멀리!$C$16</f>
        <v>최예찬</v>
      </c>
      <c r="S16" s="36" t="str">
        <f>[62]멀리!$E$16</f>
        <v>경복고</v>
      </c>
      <c r="T16" s="37" t="str">
        <f>[62]멀리!$F$16</f>
        <v>4.70</v>
      </c>
      <c r="U16" s="35"/>
      <c r="V16" s="36"/>
      <c r="W16" s="37"/>
      <c r="X16" s="35"/>
      <c r="Y16" s="36"/>
      <c r="Z16" s="37"/>
    </row>
    <row r="17" spans="1:26" s="47" customFormat="1" ht="13.5" customHeight="1">
      <c r="A17" s="160"/>
      <c r="B17" s="13" t="s">
        <v>16</v>
      </c>
      <c r="C17" s="38"/>
      <c r="D17" s="39" t="str">
        <f>[62]멀리!$G$11</f>
        <v>-0.0</v>
      </c>
      <c r="E17" s="40"/>
      <c r="F17" s="38"/>
      <c r="G17" s="39" t="str">
        <f>[62]멀리!$G$12</f>
        <v>-0.5</v>
      </c>
      <c r="H17" s="40"/>
      <c r="I17" s="38"/>
      <c r="J17" s="39" t="str">
        <f>[62]멀리!$G$13</f>
        <v>0.1</v>
      </c>
      <c r="K17" s="40"/>
      <c r="L17" s="38"/>
      <c r="M17" s="39" t="str">
        <f>[62]멀리!$G$14</f>
        <v>0.3</v>
      </c>
      <c r="N17" s="40"/>
      <c r="O17" s="38"/>
      <c r="P17" s="39" t="str">
        <f>[62]멀리!$G$15</f>
        <v>2.3참고기록</v>
      </c>
      <c r="Q17" s="40"/>
      <c r="R17" s="38"/>
      <c r="S17" s="39" t="str">
        <f>[62]멀리!$G$16</f>
        <v>0.5</v>
      </c>
      <c r="T17" s="40"/>
      <c r="U17" s="38"/>
      <c r="V17" s="39"/>
      <c r="W17" s="40"/>
      <c r="X17" s="38"/>
      <c r="Y17" s="39"/>
      <c r="Z17" s="40"/>
    </row>
    <row r="18" spans="1:26" s="47" customFormat="1" ht="13.5" customHeight="1">
      <c r="A18" s="51">
        <v>3</v>
      </c>
      <c r="B18" s="15" t="s">
        <v>29</v>
      </c>
      <c r="C18" s="29" t="str">
        <f>[62]포환!$C$11</f>
        <v>김탁민</v>
      </c>
      <c r="D18" s="30" t="str">
        <f>[62]포환!$E$11</f>
        <v>경남체육고</v>
      </c>
      <c r="E18" s="134" t="str">
        <f>[62]포환!$F$11</f>
        <v>14.22</v>
      </c>
      <c r="F18" s="29" t="str">
        <f>[62]포환!$C$12</f>
        <v>차태웅</v>
      </c>
      <c r="G18" s="30" t="str">
        <f>[62]포환!$E$12</f>
        <v>전남체육고</v>
      </c>
      <c r="H18" s="134" t="str">
        <f>[62]포환!$F$12</f>
        <v>13.36</v>
      </c>
      <c r="I18" s="29" t="str">
        <f>[62]포환!$C$13</f>
        <v>박봄들</v>
      </c>
      <c r="J18" s="30" t="str">
        <f>[62]포환!$E$13</f>
        <v>경남체육고</v>
      </c>
      <c r="K18" s="134" t="str">
        <f>[62]포환!$F$13</f>
        <v>7.08</v>
      </c>
      <c r="L18" s="29"/>
      <c r="M18" s="30"/>
      <c r="N18" s="134"/>
      <c r="O18" s="29"/>
      <c r="P18" s="30"/>
      <c r="Q18" s="134"/>
      <c r="R18" s="29"/>
      <c r="S18" s="30"/>
      <c r="T18" s="134"/>
      <c r="U18" s="29"/>
      <c r="V18" s="30"/>
      <c r="W18" s="134"/>
      <c r="X18" s="145"/>
      <c r="Y18" s="30"/>
      <c r="Z18" s="31"/>
    </row>
    <row r="19" spans="1:26" s="47" customFormat="1" ht="13.5" customHeight="1">
      <c r="A19" s="51">
        <v>1</v>
      </c>
      <c r="B19" s="15" t="s">
        <v>30</v>
      </c>
      <c r="C19" s="29" t="str">
        <f>[62]원반!$C$11</f>
        <v>박주한</v>
      </c>
      <c r="D19" s="30" t="str">
        <f>[62]원반!$E$11</f>
        <v>울산스포츠과학고</v>
      </c>
      <c r="E19" s="134" t="str">
        <f>[62]원반!$F$11</f>
        <v>42.58</v>
      </c>
      <c r="F19" s="29" t="str">
        <f>[62]원반!$C$12</f>
        <v>임형준</v>
      </c>
      <c r="G19" s="30" t="str">
        <f>[62]원반!$E$12</f>
        <v>문창고</v>
      </c>
      <c r="H19" s="134" t="str">
        <f>[62]원반!$F$12</f>
        <v>37.93</v>
      </c>
      <c r="I19" s="29" t="str">
        <f>[62]원반!$C$13</f>
        <v>신정환</v>
      </c>
      <c r="J19" s="30" t="str">
        <f>[62]원반!$E$13</f>
        <v>서울체육고</v>
      </c>
      <c r="K19" s="134" t="str">
        <f>[62]원반!$F$13</f>
        <v>37.85</v>
      </c>
      <c r="L19" s="29" t="str">
        <f>[62]원반!$C$14</f>
        <v>이수현</v>
      </c>
      <c r="M19" s="30" t="str">
        <f>[62]원반!$E$14</f>
        <v>대구체육고</v>
      </c>
      <c r="N19" s="134" t="str">
        <f>[62]원반!$F$14</f>
        <v>33.34</v>
      </c>
      <c r="O19" s="29" t="str">
        <f>[62]원반!$C$15</f>
        <v>신윤식</v>
      </c>
      <c r="P19" s="30" t="str">
        <f>[62]원반!$E$15</f>
        <v>신명고</v>
      </c>
      <c r="Q19" s="134" t="str">
        <f>[62]원반!$F$15</f>
        <v>30.39</v>
      </c>
      <c r="R19" s="29" t="str">
        <f>[62]원반!$C$16</f>
        <v>이서준</v>
      </c>
      <c r="S19" s="30" t="str">
        <f>[62]원반!$E$16</f>
        <v>인천체육고</v>
      </c>
      <c r="T19" s="134" t="str">
        <f>[62]원반!$F$16</f>
        <v>28.48</v>
      </c>
      <c r="U19" s="29"/>
      <c r="V19" s="30"/>
      <c r="W19" s="134"/>
      <c r="X19" s="29"/>
      <c r="Y19" s="30"/>
      <c r="Z19" s="134"/>
    </row>
    <row r="20" spans="1:26" ht="8.25" customHeight="1">
      <c r="A20" s="52"/>
    </row>
    <row r="21" spans="1:26" ht="8.25" customHeight="1">
      <c r="A21" s="52"/>
    </row>
    <row r="22" spans="1:26" ht="18" customHeight="1">
      <c r="A22" s="52"/>
      <c r="B22" s="175" t="s">
        <v>76</v>
      </c>
      <c r="C22" s="175"/>
      <c r="D22" s="17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52"/>
      <c r="B23" s="7" t="s">
        <v>5</v>
      </c>
      <c r="C23" s="2"/>
      <c r="D23" s="3" t="s">
        <v>6</v>
      </c>
      <c r="E23" s="4"/>
      <c r="F23" s="2"/>
      <c r="G23" s="3" t="s">
        <v>0</v>
      </c>
      <c r="H23" s="4"/>
      <c r="I23" s="2"/>
      <c r="J23" s="3" t="s">
        <v>7</v>
      </c>
      <c r="K23" s="4"/>
      <c r="L23" s="2"/>
      <c r="M23" s="3" t="s">
        <v>8</v>
      </c>
      <c r="N23" s="4"/>
      <c r="O23" s="2"/>
      <c r="P23" s="3" t="s">
        <v>9</v>
      </c>
      <c r="Q23" s="4"/>
      <c r="R23" s="2"/>
      <c r="S23" s="3" t="s">
        <v>1</v>
      </c>
      <c r="T23" s="4"/>
      <c r="U23" s="2"/>
      <c r="V23" s="3" t="s">
        <v>10</v>
      </c>
      <c r="W23" s="4"/>
      <c r="X23" s="2"/>
      <c r="Y23" s="3" t="s">
        <v>11</v>
      </c>
      <c r="Z23" s="4"/>
    </row>
    <row r="24" spans="1:26" ht="14.25" thickBot="1">
      <c r="A24" s="52"/>
      <c r="B24" s="6" t="s">
        <v>12</v>
      </c>
      <c r="C24" s="5" t="s">
        <v>13</v>
      </c>
      <c r="D24" s="5" t="s">
        <v>2</v>
      </c>
      <c r="E24" s="5" t="s">
        <v>14</v>
      </c>
      <c r="F24" s="5" t="s">
        <v>13</v>
      </c>
      <c r="G24" s="5" t="s">
        <v>2</v>
      </c>
      <c r="H24" s="5" t="s">
        <v>14</v>
      </c>
      <c r="I24" s="5" t="s">
        <v>13</v>
      </c>
      <c r="J24" s="5" t="s">
        <v>2</v>
      </c>
      <c r="K24" s="5" t="s">
        <v>14</v>
      </c>
      <c r="L24" s="5" t="s">
        <v>13</v>
      </c>
      <c r="M24" s="5" t="s">
        <v>2</v>
      </c>
      <c r="N24" s="5" t="s">
        <v>14</v>
      </c>
      <c r="O24" s="5" t="s">
        <v>13</v>
      </c>
      <c r="P24" s="5" t="s">
        <v>2</v>
      </c>
      <c r="Q24" s="5" t="s">
        <v>14</v>
      </c>
      <c r="R24" s="5" t="s">
        <v>13</v>
      </c>
      <c r="S24" s="5" t="s">
        <v>2</v>
      </c>
      <c r="T24" s="5" t="s">
        <v>14</v>
      </c>
      <c r="U24" s="5" t="s">
        <v>13</v>
      </c>
      <c r="V24" s="5" t="s">
        <v>2</v>
      </c>
      <c r="W24" s="5" t="s">
        <v>14</v>
      </c>
      <c r="X24" s="5" t="s">
        <v>13</v>
      </c>
      <c r="Y24" s="5" t="s">
        <v>2</v>
      </c>
      <c r="Z24" s="5" t="s">
        <v>14</v>
      </c>
    </row>
    <row r="25" spans="1:26" s="47" customFormat="1" ht="13.5" customHeight="1" thickTop="1">
      <c r="A25" s="160">
        <v>1</v>
      </c>
      <c r="B25" s="12" t="s">
        <v>15</v>
      </c>
      <c r="C25" s="25" t="str">
        <f>[63]결승기록지!$C$11</f>
        <v>전서영</v>
      </c>
      <c r="D25" s="26" t="str">
        <f>[63]결승기록지!$E$11</f>
        <v>경명여자고</v>
      </c>
      <c r="E25" s="146" t="str">
        <f>[63]결승기록지!$F$11</f>
        <v>12.38</v>
      </c>
      <c r="F25" s="25" t="str">
        <f>[63]결승기록지!$C$12</f>
        <v>한성혜</v>
      </c>
      <c r="G25" s="26" t="str">
        <f>[63]결승기록지!$E$12</f>
        <v>서울체육고</v>
      </c>
      <c r="H25" s="146" t="str">
        <f>[63]결승기록지!$F$12</f>
        <v>12.70</v>
      </c>
      <c r="I25" s="25" t="str">
        <f>[63]결승기록지!$C$13</f>
        <v>강민성</v>
      </c>
      <c r="J25" s="26" t="str">
        <f>[63]결승기록지!$E$13</f>
        <v>가평고</v>
      </c>
      <c r="K25" s="146" t="str">
        <f>[63]결승기록지!$F$13</f>
        <v>12.96</v>
      </c>
      <c r="L25" s="25" t="str">
        <f>[63]결승기록지!$C$14</f>
        <v>김예진</v>
      </c>
      <c r="M25" s="26" t="str">
        <f>[63]결승기록지!$E$14</f>
        <v>소래고</v>
      </c>
      <c r="N25" s="146" t="str">
        <f>[63]결승기록지!$F$14</f>
        <v>13.15</v>
      </c>
      <c r="O25" s="25" t="str">
        <f>[63]결승기록지!$C$15</f>
        <v>정소윤</v>
      </c>
      <c r="P25" s="26" t="str">
        <f>[63]결승기록지!$E$15</f>
        <v>광주체육고</v>
      </c>
      <c r="Q25" s="146" t="str">
        <f>[63]결승기록지!$F$15</f>
        <v>13.34</v>
      </c>
      <c r="R25" s="25" t="str">
        <f>[63]결승기록지!$C$16</f>
        <v>최시연</v>
      </c>
      <c r="S25" s="26" t="str">
        <f>[63]결승기록지!$E$16</f>
        <v>인일여자고</v>
      </c>
      <c r="T25" s="146" t="str">
        <f>[63]결승기록지!$F$16</f>
        <v>13.50</v>
      </c>
      <c r="U25" s="25" t="str">
        <f>[63]결승기록지!$C$17</f>
        <v>최보람</v>
      </c>
      <c r="V25" s="26" t="str">
        <f>[63]결승기록지!$E$17</f>
        <v>강원체육고</v>
      </c>
      <c r="W25" s="146" t="str">
        <f>[63]결승기록지!$F$17</f>
        <v>13.61</v>
      </c>
      <c r="X25" s="25"/>
      <c r="Y25" s="26"/>
      <c r="Z25" s="27"/>
    </row>
    <row r="26" spans="1:26" s="47" customFormat="1" ht="13.5" customHeight="1">
      <c r="A26" s="160"/>
      <c r="B26" s="23" t="s">
        <v>16</v>
      </c>
      <c r="C26" s="138"/>
      <c r="D26" s="116" t="str">
        <f>[63]결승기록지!$G$8</f>
        <v>-0.3</v>
      </c>
      <c r="E26" s="147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0"/>
    </row>
    <row r="27" spans="1:26" s="47" customFormat="1" ht="13.5" customHeight="1">
      <c r="A27" s="51">
        <v>1</v>
      </c>
      <c r="B27" s="15" t="s">
        <v>18</v>
      </c>
      <c r="C27" s="29" t="str">
        <f>[64]결승기록지!$C$11</f>
        <v>황채원</v>
      </c>
      <c r="D27" s="30" t="str">
        <f>[64]결승기록지!$E$11</f>
        <v>경명여자고</v>
      </c>
      <c r="E27" s="148" t="str">
        <f>[64]결승기록지!$F$11</f>
        <v>1:01.98</v>
      </c>
      <c r="F27" s="29" t="str">
        <f>[64]결승기록지!$C$12</f>
        <v>임수경</v>
      </c>
      <c r="G27" s="30" t="str">
        <f>[64]결승기록지!$E$12</f>
        <v>서울체육고</v>
      </c>
      <c r="H27" s="148" t="str">
        <f>[64]결승기록지!$F$12</f>
        <v>1:03.36</v>
      </c>
      <c r="I27" s="29" t="str">
        <f>[64]결승기록지!$C$13</f>
        <v>박다혜</v>
      </c>
      <c r="J27" s="30" t="str">
        <f>[64]결승기록지!$E$13</f>
        <v>충북체육고</v>
      </c>
      <c r="K27" s="148" t="str">
        <f>[64]결승기록지!$F$13</f>
        <v>1:03.97</v>
      </c>
      <c r="L27" s="29" t="str">
        <f>[64]결승기록지!$C$14</f>
        <v>박서현</v>
      </c>
      <c r="M27" s="30" t="str">
        <f>[64]결승기록지!$E$14</f>
        <v>소래고</v>
      </c>
      <c r="N27" s="148" t="str">
        <f>[64]결승기록지!$F$14</f>
        <v>1:05.40</v>
      </c>
      <c r="O27" s="29" t="str">
        <f>[64]결승기록지!$C$15</f>
        <v>이나영</v>
      </c>
      <c r="P27" s="30" t="str">
        <f>[64]결승기록지!$E$15</f>
        <v>용인고</v>
      </c>
      <c r="Q27" s="148" t="str">
        <f>[64]결승기록지!$F$15</f>
        <v>1:07.02</v>
      </c>
      <c r="R27" s="29"/>
      <c r="S27" s="30"/>
      <c r="T27" s="148"/>
      <c r="U27" s="29"/>
      <c r="V27" s="30"/>
      <c r="W27" s="148"/>
      <c r="X27" s="29"/>
      <c r="Y27" s="30"/>
      <c r="Z27" s="31"/>
    </row>
    <row r="28" spans="1:26" s="47" customFormat="1" ht="13.5" customHeight="1">
      <c r="A28" s="51">
        <v>4</v>
      </c>
      <c r="B28" s="15" t="s">
        <v>20</v>
      </c>
      <c r="C28" s="29" t="str">
        <f>[65]결승기록지!$C$11</f>
        <v>김다은</v>
      </c>
      <c r="D28" s="30" t="str">
        <f>[65]결승기록지!$E$11</f>
        <v>전남체육고</v>
      </c>
      <c r="E28" s="31" t="str">
        <f>[65]결승기록지!$F$11</f>
        <v>5:23.71</v>
      </c>
      <c r="F28" s="29" t="str">
        <f>[65]결승기록지!$C$12</f>
        <v>김윤슬</v>
      </c>
      <c r="G28" s="30" t="str">
        <f>[65]결승기록지!$E$12</f>
        <v>충북체육고</v>
      </c>
      <c r="H28" s="31" t="str">
        <f>[65]결승기록지!$F$12</f>
        <v>5:24.29</v>
      </c>
      <c r="I28" s="29" t="str">
        <f>[65]결승기록지!$C$13</f>
        <v>김은서</v>
      </c>
      <c r="J28" s="30" t="str">
        <f>[65]결승기록지!$E$14</f>
        <v>광양하이텍고</v>
      </c>
      <c r="K28" s="31" t="str">
        <f>[65]결승기록지!$F$13</f>
        <v>5:32.47</v>
      </c>
      <c r="L28" s="29"/>
      <c r="M28" s="30"/>
      <c r="N28" s="31"/>
      <c r="O28" s="29"/>
      <c r="P28" s="30"/>
      <c r="Q28" s="31"/>
      <c r="R28" s="29"/>
      <c r="S28" s="30"/>
      <c r="T28" s="31"/>
      <c r="U28" s="29"/>
      <c r="V28" s="30"/>
      <c r="W28" s="31"/>
      <c r="X28" s="29"/>
      <c r="Y28" s="30"/>
      <c r="Z28" s="31"/>
    </row>
    <row r="29" spans="1:26" s="47" customFormat="1" ht="13.5" customHeight="1">
      <c r="A29" s="51">
        <v>3</v>
      </c>
      <c r="B29" s="15" t="s">
        <v>64</v>
      </c>
      <c r="C29" s="29" t="str">
        <f>[66]결승기록지!$C$11</f>
        <v>김나연</v>
      </c>
      <c r="D29" s="30" t="str">
        <f>[66]결승기록지!$E$11</f>
        <v>경남체육고</v>
      </c>
      <c r="E29" s="149" t="str">
        <f>[66]결승기록지!$F$11</f>
        <v>22:55.69기록경기</v>
      </c>
      <c r="F29" s="29" t="str">
        <f>[66]결승기록지!$C$12</f>
        <v>김아영</v>
      </c>
      <c r="G29" s="30" t="str">
        <f>[66]결승기록지!$E$12</f>
        <v>속초여자고</v>
      </c>
      <c r="H29" s="149" t="str">
        <f>[66]결승기록지!$F$12</f>
        <v>23:01.20기록경기</v>
      </c>
      <c r="I29" s="29"/>
      <c r="J29" s="30"/>
      <c r="K29" s="149"/>
      <c r="L29" s="29"/>
      <c r="M29" s="30"/>
      <c r="N29" s="149"/>
      <c r="O29" s="29"/>
      <c r="P29" s="30"/>
      <c r="Q29" s="149"/>
      <c r="R29" s="29"/>
      <c r="S29" s="30"/>
      <c r="T29" s="149"/>
      <c r="U29" s="29"/>
      <c r="V29" s="30"/>
      <c r="W29" s="149"/>
      <c r="X29" s="29"/>
      <c r="Y29" s="30"/>
      <c r="Z29" s="126"/>
    </row>
    <row r="30" spans="1:26" s="47" customFormat="1" ht="13.5" customHeight="1">
      <c r="A30" s="160">
        <v>2</v>
      </c>
      <c r="B30" s="24" t="s">
        <v>35</v>
      </c>
      <c r="C30" s="32" t="str">
        <f>[67]결승기록지!$C$11</f>
        <v>김정인</v>
      </c>
      <c r="D30" s="33" t="str">
        <f>[67]결승기록지!$E$11</f>
        <v>가평고</v>
      </c>
      <c r="E30" s="150" t="str">
        <f>[67]결승기록지!$F$11</f>
        <v>16.63</v>
      </c>
      <c r="F30" s="32" t="str">
        <f>[67]결승기록지!$C$12</f>
        <v>이지윤</v>
      </c>
      <c r="G30" s="33" t="str">
        <f>[67]결승기록지!$E$12</f>
        <v>대구체육고</v>
      </c>
      <c r="H30" s="150" t="str">
        <f>[67]결승기록지!$F$12</f>
        <v>17.42</v>
      </c>
      <c r="I30" s="141" t="str">
        <f>[67]결승기록지!$C$13</f>
        <v>서미주</v>
      </c>
      <c r="J30" s="33" t="str">
        <f>[67]결승기록지!$E$13</f>
        <v>인천체육고</v>
      </c>
      <c r="K30" s="150" t="str">
        <f>[67]결승기록지!$F$13</f>
        <v>19.58</v>
      </c>
      <c r="L30" s="32"/>
      <c r="M30" s="33"/>
      <c r="N30" s="150"/>
      <c r="O30" s="32"/>
      <c r="P30" s="33"/>
      <c r="Q30" s="150"/>
      <c r="R30" s="151"/>
      <c r="S30" s="130"/>
      <c r="T30" s="36"/>
      <c r="U30" s="151"/>
      <c r="V30" s="130"/>
      <c r="W30" s="36"/>
      <c r="X30" s="151"/>
      <c r="Y30" s="130"/>
      <c r="Z30" s="131"/>
    </row>
    <row r="31" spans="1:26" s="47" customFormat="1" ht="13.5" customHeight="1">
      <c r="A31" s="160"/>
      <c r="B31" s="23" t="s">
        <v>16</v>
      </c>
      <c r="C31" s="115"/>
      <c r="D31" s="28" t="str">
        <f>[67]결승기록지!$G$8</f>
        <v>-0.7</v>
      </c>
      <c r="E31" s="116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0"/>
    </row>
    <row r="32" spans="1:26" s="47" customFormat="1" ht="13.5" customHeight="1">
      <c r="A32" s="51"/>
      <c r="B32" s="15" t="s">
        <v>25</v>
      </c>
      <c r="C32" s="61" t="s">
        <v>54</v>
      </c>
      <c r="D32" s="62" t="s">
        <v>54</v>
      </c>
      <c r="E32" s="63" t="s">
        <v>54</v>
      </c>
      <c r="F32" s="59" t="s">
        <v>54</v>
      </c>
      <c r="G32" s="152" t="s">
        <v>54</v>
      </c>
      <c r="H32" s="60" t="s">
        <v>54</v>
      </c>
      <c r="I32" s="59"/>
      <c r="J32" s="152"/>
      <c r="K32" s="60"/>
      <c r="L32" s="17"/>
      <c r="M32" s="45"/>
      <c r="N32" s="19"/>
      <c r="O32" s="17"/>
      <c r="P32" s="45"/>
      <c r="Q32" s="19"/>
      <c r="R32" s="17"/>
      <c r="S32" s="45"/>
      <c r="T32" s="19"/>
      <c r="U32" s="17"/>
      <c r="V32" s="45"/>
      <c r="W32" s="19"/>
      <c r="X32" s="17"/>
      <c r="Y32" s="45"/>
      <c r="Z32" s="19"/>
    </row>
    <row r="33" spans="1:26" s="47" customFormat="1" ht="13.5" customHeight="1">
      <c r="A33" s="160">
        <v>1</v>
      </c>
      <c r="B33" s="14" t="s">
        <v>27</v>
      </c>
      <c r="C33" s="61" t="str">
        <f>[68]멀리!$C$11</f>
        <v>이소현</v>
      </c>
      <c r="D33" s="62" t="str">
        <f>[68]멀리!$E$11</f>
        <v>문산수억고</v>
      </c>
      <c r="E33" s="63" t="str">
        <f>[68]멀리!$F$11</f>
        <v>5.32</v>
      </c>
      <c r="F33" s="35" t="str">
        <f>[68]멀리!$C$12</f>
        <v>남재은</v>
      </c>
      <c r="G33" s="36" t="str">
        <f>[68]멀리!$E$12</f>
        <v>충현고</v>
      </c>
      <c r="H33" s="37" t="str">
        <f>[68]멀리!$F$12</f>
        <v>5.00</v>
      </c>
      <c r="I33" s="35" t="str">
        <f>[68]멀리!$C$13</f>
        <v>장지은</v>
      </c>
      <c r="J33" s="36" t="str">
        <f>[68]멀리!$E$13</f>
        <v>소래고</v>
      </c>
      <c r="K33" s="37" t="str">
        <f>[68]멀리!$F$13</f>
        <v>4.66</v>
      </c>
      <c r="L33" s="35"/>
      <c r="M33" s="36"/>
      <c r="N33" s="37"/>
      <c r="O33" s="35"/>
      <c r="P33" s="36"/>
      <c r="Q33" s="37"/>
      <c r="R33" s="35"/>
      <c r="S33" s="36"/>
      <c r="T33" s="37"/>
      <c r="U33" s="35"/>
      <c r="V33" s="36"/>
      <c r="W33" s="37"/>
      <c r="X33" s="35"/>
      <c r="Y33" s="36"/>
      <c r="Z33" s="37"/>
    </row>
    <row r="34" spans="1:26" s="47" customFormat="1" ht="13.5" customHeight="1">
      <c r="A34" s="160"/>
      <c r="B34" s="13" t="s">
        <v>16</v>
      </c>
      <c r="C34" s="42"/>
      <c r="D34" s="136" t="str">
        <f>[68]멀리!$G$11</f>
        <v>-0.4</v>
      </c>
      <c r="E34" s="147"/>
      <c r="F34" s="42"/>
      <c r="G34" s="43" t="str">
        <f>[68]멀리!$G$12</f>
        <v>0.5</v>
      </c>
      <c r="H34" s="153"/>
      <c r="I34" s="147"/>
      <c r="J34" s="147" t="str">
        <f>[68]멀리!$G$13</f>
        <v>0.8</v>
      </c>
      <c r="K34" s="147"/>
      <c r="L34" s="42"/>
      <c r="M34" s="147"/>
      <c r="N34" s="147"/>
      <c r="O34" s="154"/>
      <c r="P34" s="147"/>
      <c r="Q34" s="147"/>
      <c r="R34" s="42"/>
      <c r="S34" s="147"/>
      <c r="T34" s="155"/>
      <c r="U34" s="154"/>
      <c r="V34" s="147"/>
      <c r="W34" s="147"/>
      <c r="X34" s="154"/>
      <c r="Y34" s="147"/>
      <c r="Z34" s="44"/>
    </row>
    <row r="35" spans="1:26" s="47" customFormat="1" ht="13.5" customHeight="1">
      <c r="A35" s="125">
        <v>1</v>
      </c>
      <c r="B35" s="15" t="s">
        <v>29</v>
      </c>
      <c r="C35" s="29" t="str">
        <f>[68]포환!$C$11</f>
        <v>김자연</v>
      </c>
      <c r="D35" s="30" t="str">
        <f>[68]포환!$E$11</f>
        <v>강원체육고</v>
      </c>
      <c r="E35" s="156" t="str">
        <f>[68]포환!$F$11</f>
        <v>6.19기록경기</v>
      </c>
      <c r="F35" s="29" t="str">
        <f>[68]포환!$C$12</f>
        <v>송나래</v>
      </c>
      <c r="G35" s="30" t="str">
        <f>[68]포환!$E$12</f>
        <v>강원체육고</v>
      </c>
      <c r="H35" s="156" t="str">
        <f>[68]포환!$F$12</f>
        <v>5.96기록경기</v>
      </c>
      <c r="I35" s="29"/>
      <c r="J35" s="30"/>
      <c r="K35" s="156"/>
      <c r="L35" s="29"/>
      <c r="M35" s="30"/>
      <c r="N35" s="134"/>
      <c r="O35" s="145"/>
      <c r="P35" s="30"/>
      <c r="Q35" s="148"/>
      <c r="R35" s="29"/>
      <c r="S35" s="30"/>
      <c r="T35" s="31"/>
      <c r="U35" s="145"/>
      <c r="V35" s="30"/>
      <c r="W35" s="31"/>
      <c r="X35" s="145"/>
      <c r="Y35" s="30"/>
      <c r="Z35" s="31"/>
    </row>
    <row r="36" spans="1:26" s="47" customFormat="1" ht="13.5" customHeight="1">
      <c r="A36" s="51"/>
      <c r="B36" s="15" t="s">
        <v>30</v>
      </c>
      <c r="C36" s="102" t="s">
        <v>54</v>
      </c>
      <c r="D36" s="104" t="s">
        <v>54</v>
      </c>
      <c r="E36" s="135" t="s">
        <v>54</v>
      </c>
      <c r="F36" s="102" t="s">
        <v>54</v>
      </c>
      <c r="G36" s="104" t="s">
        <v>54</v>
      </c>
      <c r="H36" s="135" t="s">
        <v>54</v>
      </c>
      <c r="I36" s="29"/>
      <c r="J36" s="30"/>
      <c r="K36" s="134"/>
      <c r="L36" s="29"/>
      <c r="M36" s="30"/>
      <c r="N36" s="134"/>
      <c r="O36" s="29"/>
      <c r="P36" s="30"/>
      <c r="Q36" s="134"/>
      <c r="R36" s="29"/>
      <c r="S36" s="30"/>
      <c r="T36" s="134"/>
      <c r="U36" s="29"/>
      <c r="V36" s="30"/>
      <c r="W36" s="134"/>
      <c r="X36" s="145"/>
      <c r="Y36" s="30"/>
      <c r="Z36" s="31"/>
    </row>
  </sheetData>
  <mergeCells count="11">
    <mergeCell ref="A13:A14"/>
    <mergeCell ref="E2:T2"/>
    <mergeCell ref="B3:C3"/>
    <mergeCell ref="F3:S3"/>
    <mergeCell ref="B5:D5"/>
    <mergeCell ref="A8:A9"/>
    <mergeCell ref="A16:A17"/>
    <mergeCell ref="B22:D22"/>
    <mergeCell ref="A25:A26"/>
    <mergeCell ref="A30:A31"/>
    <mergeCell ref="A33:A34"/>
  </mergeCells>
  <phoneticPr fontId="2" type="noConversion"/>
  <pageMargins left="0.36" right="0.3" top="0.52" bottom="0.53" header="0.53" footer="0.5"/>
  <pageSetup paperSize="9"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sqref="A1:H1"/>
    </sheetView>
  </sheetViews>
  <sheetFormatPr defaultRowHeight="13.5"/>
  <cols>
    <col min="1" max="1" width="5.6640625" style="243" bestFit="1" customWidth="1"/>
    <col min="2" max="2" width="6.6640625" style="243" bestFit="1" customWidth="1"/>
    <col min="3" max="3" width="8.44140625" style="243" bestFit="1" customWidth="1"/>
    <col min="4" max="5" width="8.5546875" style="243" customWidth="1"/>
    <col min="6" max="6" width="16.21875" style="243" bestFit="1" customWidth="1"/>
    <col min="7" max="7" width="8.109375" style="243" customWidth="1"/>
    <col min="8" max="8" width="18.21875" style="243" bestFit="1" customWidth="1"/>
    <col min="9" max="256" width="8.88671875" style="184"/>
    <col min="257" max="257" width="5.6640625" style="184" bestFit="1" customWidth="1"/>
    <col min="258" max="258" width="6.6640625" style="184" bestFit="1" customWidth="1"/>
    <col min="259" max="259" width="8.44140625" style="184" bestFit="1" customWidth="1"/>
    <col min="260" max="261" width="8.5546875" style="184" customWidth="1"/>
    <col min="262" max="262" width="16.21875" style="184" bestFit="1" customWidth="1"/>
    <col min="263" max="263" width="8.109375" style="184" customWidth="1"/>
    <col min="264" max="264" width="18.21875" style="184" bestFit="1" customWidth="1"/>
    <col min="265" max="512" width="8.88671875" style="184"/>
    <col min="513" max="513" width="5.6640625" style="184" bestFit="1" customWidth="1"/>
    <col min="514" max="514" width="6.6640625" style="184" bestFit="1" customWidth="1"/>
    <col min="515" max="515" width="8.44140625" style="184" bestFit="1" customWidth="1"/>
    <col min="516" max="517" width="8.5546875" style="184" customWidth="1"/>
    <col min="518" max="518" width="16.21875" style="184" bestFit="1" customWidth="1"/>
    <col min="519" max="519" width="8.109375" style="184" customWidth="1"/>
    <col min="520" max="520" width="18.21875" style="184" bestFit="1" customWidth="1"/>
    <col min="521" max="768" width="8.88671875" style="184"/>
    <col min="769" max="769" width="5.6640625" style="184" bestFit="1" customWidth="1"/>
    <col min="770" max="770" width="6.6640625" style="184" bestFit="1" customWidth="1"/>
    <col min="771" max="771" width="8.44140625" style="184" bestFit="1" customWidth="1"/>
    <col min="772" max="773" width="8.5546875" style="184" customWidth="1"/>
    <col min="774" max="774" width="16.21875" style="184" bestFit="1" customWidth="1"/>
    <col min="775" max="775" width="8.109375" style="184" customWidth="1"/>
    <col min="776" max="776" width="18.21875" style="184" bestFit="1" customWidth="1"/>
    <col min="777" max="1024" width="8.88671875" style="184"/>
    <col min="1025" max="1025" width="5.6640625" style="184" bestFit="1" customWidth="1"/>
    <col min="1026" max="1026" width="6.6640625" style="184" bestFit="1" customWidth="1"/>
    <col min="1027" max="1027" width="8.44140625" style="184" bestFit="1" customWidth="1"/>
    <col min="1028" max="1029" width="8.5546875" style="184" customWidth="1"/>
    <col min="1030" max="1030" width="16.21875" style="184" bestFit="1" customWidth="1"/>
    <col min="1031" max="1031" width="8.109375" style="184" customWidth="1"/>
    <col min="1032" max="1032" width="18.21875" style="184" bestFit="1" customWidth="1"/>
    <col min="1033" max="1280" width="8.88671875" style="184"/>
    <col min="1281" max="1281" width="5.6640625" style="184" bestFit="1" customWidth="1"/>
    <col min="1282" max="1282" width="6.6640625" style="184" bestFit="1" customWidth="1"/>
    <col min="1283" max="1283" width="8.44140625" style="184" bestFit="1" customWidth="1"/>
    <col min="1284" max="1285" width="8.5546875" style="184" customWidth="1"/>
    <col min="1286" max="1286" width="16.21875" style="184" bestFit="1" customWidth="1"/>
    <col min="1287" max="1287" width="8.109375" style="184" customWidth="1"/>
    <col min="1288" max="1288" width="18.21875" style="184" bestFit="1" customWidth="1"/>
    <col min="1289" max="1536" width="8.88671875" style="184"/>
    <col min="1537" max="1537" width="5.6640625" style="184" bestFit="1" customWidth="1"/>
    <col min="1538" max="1538" width="6.6640625" style="184" bestFit="1" customWidth="1"/>
    <col min="1539" max="1539" width="8.44140625" style="184" bestFit="1" customWidth="1"/>
    <col min="1540" max="1541" width="8.5546875" style="184" customWidth="1"/>
    <col min="1542" max="1542" width="16.21875" style="184" bestFit="1" customWidth="1"/>
    <col min="1543" max="1543" width="8.109375" style="184" customWidth="1"/>
    <col min="1544" max="1544" width="18.21875" style="184" bestFit="1" customWidth="1"/>
    <col min="1545" max="1792" width="8.88671875" style="184"/>
    <col min="1793" max="1793" width="5.6640625" style="184" bestFit="1" customWidth="1"/>
    <col min="1794" max="1794" width="6.6640625" style="184" bestFit="1" customWidth="1"/>
    <col min="1795" max="1795" width="8.44140625" style="184" bestFit="1" customWidth="1"/>
    <col min="1796" max="1797" width="8.5546875" style="184" customWidth="1"/>
    <col min="1798" max="1798" width="16.21875" style="184" bestFit="1" customWidth="1"/>
    <col min="1799" max="1799" width="8.109375" style="184" customWidth="1"/>
    <col min="1800" max="1800" width="18.21875" style="184" bestFit="1" customWidth="1"/>
    <col min="1801" max="2048" width="8.88671875" style="184"/>
    <col min="2049" max="2049" width="5.6640625" style="184" bestFit="1" customWidth="1"/>
    <col min="2050" max="2050" width="6.6640625" style="184" bestFit="1" customWidth="1"/>
    <col min="2051" max="2051" width="8.44140625" style="184" bestFit="1" customWidth="1"/>
    <col min="2052" max="2053" width="8.5546875" style="184" customWidth="1"/>
    <col min="2054" max="2054" width="16.21875" style="184" bestFit="1" customWidth="1"/>
    <col min="2055" max="2055" width="8.109375" style="184" customWidth="1"/>
    <col min="2056" max="2056" width="18.21875" style="184" bestFit="1" customWidth="1"/>
    <col min="2057" max="2304" width="8.88671875" style="184"/>
    <col min="2305" max="2305" width="5.6640625" style="184" bestFit="1" customWidth="1"/>
    <col min="2306" max="2306" width="6.6640625" style="184" bestFit="1" customWidth="1"/>
    <col min="2307" max="2307" width="8.44140625" style="184" bestFit="1" customWidth="1"/>
    <col min="2308" max="2309" width="8.5546875" style="184" customWidth="1"/>
    <col min="2310" max="2310" width="16.21875" style="184" bestFit="1" customWidth="1"/>
    <col min="2311" max="2311" width="8.109375" style="184" customWidth="1"/>
    <col min="2312" max="2312" width="18.21875" style="184" bestFit="1" customWidth="1"/>
    <col min="2313" max="2560" width="8.88671875" style="184"/>
    <col min="2561" max="2561" width="5.6640625" style="184" bestFit="1" customWidth="1"/>
    <col min="2562" max="2562" width="6.6640625" style="184" bestFit="1" customWidth="1"/>
    <col min="2563" max="2563" width="8.44140625" style="184" bestFit="1" customWidth="1"/>
    <col min="2564" max="2565" width="8.5546875" style="184" customWidth="1"/>
    <col min="2566" max="2566" width="16.21875" style="184" bestFit="1" customWidth="1"/>
    <col min="2567" max="2567" width="8.109375" style="184" customWidth="1"/>
    <col min="2568" max="2568" width="18.21875" style="184" bestFit="1" customWidth="1"/>
    <col min="2569" max="2816" width="8.88671875" style="184"/>
    <col min="2817" max="2817" width="5.6640625" style="184" bestFit="1" customWidth="1"/>
    <col min="2818" max="2818" width="6.6640625" style="184" bestFit="1" customWidth="1"/>
    <col min="2819" max="2819" width="8.44140625" style="184" bestFit="1" customWidth="1"/>
    <col min="2820" max="2821" width="8.5546875" style="184" customWidth="1"/>
    <col min="2822" max="2822" width="16.21875" style="184" bestFit="1" customWidth="1"/>
    <col min="2823" max="2823" width="8.109375" style="184" customWidth="1"/>
    <col min="2824" max="2824" width="18.21875" style="184" bestFit="1" customWidth="1"/>
    <col min="2825" max="3072" width="8.88671875" style="184"/>
    <col min="3073" max="3073" width="5.6640625" style="184" bestFit="1" customWidth="1"/>
    <col min="3074" max="3074" width="6.6640625" style="184" bestFit="1" customWidth="1"/>
    <col min="3075" max="3075" width="8.44140625" style="184" bestFit="1" customWidth="1"/>
    <col min="3076" max="3077" width="8.5546875" style="184" customWidth="1"/>
    <col min="3078" max="3078" width="16.21875" style="184" bestFit="1" customWidth="1"/>
    <col min="3079" max="3079" width="8.109375" style="184" customWidth="1"/>
    <col min="3080" max="3080" width="18.21875" style="184" bestFit="1" customWidth="1"/>
    <col min="3081" max="3328" width="8.88671875" style="184"/>
    <col min="3329" max="3329" width="5.6640625" style="184" bestFit="1" customWidth="1"/>
    <col min="3330" max="3330" width="6.6640625" style="184" bestFit="1" customWidth="1"/>
    <col min="3331" max="3331" width="8.44140625" style="184" bestFit="1" customWidth="1"/>
    <col min="3332" max="3333" width="8.5546875" style="184" customWidth="1"/>
    <col min="3334" max="3334" width="16.21875" style="184" bestFit="1" customWidth="1"/>
    <col min="3335" max="3335" width="8.109375" style="184" customWidth="1"/>
    <col min="3336" max="3336" width="18.21875" style="184" bestFit="1" customWidth="1"/>
    <col min="3337" max="3584" width="8.88671875" style="184"/>
    <col min="3585" max="3585" width="5.6640625" style="184" bestFit="1" customWidth="1"/>
    <col min="3586" max="3586" width="6.6640625" style="184" bestFit="1" customWidth="1"/>
    <col min="3587" max="3587" width="8.44140625" style="184" bestFit="1" customWidth="1"/>
    <col min="3588" max="3589" width="8.5546875" style="184" customWidth="1"/>
    <col min="3590" max="3590" width="16.21875" style="184" bestFit="1" customWidth="1"/>
    <col min="3591" max="3591" width="8.109375" style="184" customWidth="1"/>
    <col min="3592" max="3592" width="18.21875" style="184" bestFit="1" customWidth="1"/>
    <col min="3593" max="3840" width="8.88671875" style="184"/>
    <col min="3841" max="3841" width="5.6640625" style="184" bestFit="1" customWidth="1"/>
    <col min="3842" max="3842" width="6.6640625" style="184" bestFit="1" customWidth="1"/>
    <col min="3843" max="3843" width="8.44140625" style="184" bestFit="1" customWidth="1"/>
    <col min="3844" max="3845" width="8.5546875" style="184" customWidth="1"/>
    <col min="3846" max="3846" width="16.21875" style="184" bestFit="1" customWidth="1"/>
    <col min="3847" max="3847" width="8.109375" style="184" customWidth="1"/>
    <col min="3848" max="3848" width="18.21875" style="184" bestFit="1" customWidth="1"/>
    <col min="3849" max="4096" width="8.88671875" style="184"/>
    <col min="4097" max="4097" width="5.6640625" style="184" bestFit="1" customWidth="1"/>
    <col min="4098" max="4098" width="6.6640625" style="184" bestFit="1" customWidth="1"/>
    <col min="4099" max="4099" width="8.44140625" style="184" bestFit="1" customWidth="1"/>
    <col min="4100" max="4101" width="8.5546875" style="184" customWidth="1"/>
    <col min="4102" max="4102" width="16.21875" style="184" bestFit="1" customWidth="1"/>
    <col min="4103" max="4103" width="8.109375" style="184" customWidth="1"/>
    <col min="4104" max="4104" width="18.21875" style="184" bestFit="1" customWidth="1"/>
    <col min="4105" max="4352" width="8.88671875" style="184"/>
    <col min="4353" max="4353" width="5.6640625" style="184" bestFit="1" customWidth="1"/>
    <col min="4354" max="4354" width="6.6640625" style="184" bestFit="1" customWidth="1"/>
    <col min="4355" max="4355" width="8.44140625" style="184" bestFit="1" customWidth="1"/>
    <col min="4356" max="4357" width="8.5546875" style="184" customWidth="1"/>
    <col min="4358" max="4358" width="16.21875" style="184" bestFit="1" customWidth="1"/>
    <col min="4359" max="4359" width="8.109375" style="184" customWidth="1"/>
    <col min="4360" max="4360" width="18.21875" style="184" bestFit="1" customWidth="1"/>
    <col min="4361" max="4608" width="8.88671875" style="184"/>
    <col min="4609" max="4609" width="5.6640625" style="184" bestFit="1" customWidth="1"/>
    <col min="4610" max="4610" width="6.6640625" style="184" bestFit="1" customWidth="1"/>
    <col min="4611" max="4611" width="8.44140625" style="184" bestFit="1" customWidth="1"/>
    <col min="4612" max="4613" width="8.5546875" style="184" customWidth="1"/>
    <col min="4614" max="4614" width="16.21875" style="184" bestFit="1" customWidth="1"/>
    <col min="4615" max="4615" width="8.109375" style="184" customWidth="1"/>
    <col min="4616" max="4616" width="18.21875" style="184" bestFit="1" customWidth="1"/>
    <col min="4617" max="4864" width="8.88671875" style="184"/>
    <col min="4865" max="4865" width="5.6640625" style="184" bestFit="1" customWidth="1"/>
    <col min="4866" max="4866" width="6.6640625" style="184" bestFit="1" customWidth="1"/>
    <col min="4867" max="4867" width="8.44140625" style="184" bestFit="1" customWidth="1"/>
    <col min="4868" max="4869" width="8.5546875" style="184" customWidth="1"/>
    <col min="4870" max="4870" width="16.21875" style="184" bestFit="1" customWidth="1"/>
    <col min="4871" max="4871" width="8.109375" style="184" customWidth="1"/>
    <col min="4872" max="4872" width="18.21875" style="184" bestFit="1" customWidth="1"/>
    <col min="4873" max="5120" width="8.88671875" style="184"/>
    <col min="5121" max="5121" width="5.6640625" style="184" bestFit="1" customWidth="1"/>
    <col min="5122" max="5122" width="6.6640625" style="184" bestFit="1" customWidth="1"/>
    <col min="5123" max="5123" width="8.44140625" style="184" bestFit="1" customWidth="1"/>
    <col min="5124" max="5125" width="8.5546875" style="184" customWidth="1"/>
    <col min="5126" max="5126" width="16.21875" style="184" bestFit="1" customWidth="1"/>
    <col min="5127" max="5127" width="8.109375" style="184" customWidth="1"/>
    <col min="5128" max="5128" width="18.21875" style="184" bestFit="1" customWidth="1"/>
    <col min="5129" max="5376" width="8.88671875" style="184"/>
    <col min="5377" max="5377" width="5.6640625" style="184" bestFit="1" customWidth="1"/>
    <col min="5378" max="5378" width="6.6640625" style="184" bestFit="1" customWidth="1"/>
    <col min="5379" max="5379" width="8.44140625" style="184" bestFit="1" customWidth="1"/>
    <col min="5380" max="5381" width="8.5546875" style="184" customWidth="1"/>
    <col min="5382" max="5382" width="16.21875" style="184" bestFit="1" customWidth="1"/>
    <col min="5383" max="5383" width="8.109375" style="184" customWidth="1"/>
    <col min="5384" max="5384" width="18.21875" style="184" bestFit="1" customWidth="1"/>
    <col min="5385" max="5632" width="8.88671875" style="184"/>
    <col min="5633" max="5633" width="5.6640625" style="184" bestFit="1" customWidth="1"/>
    <col min="5634" max="5634" width="6.6640625" style="184" bestFit="1" customWidth="1"/>
    <col min="5635" max="5635" width="8.44140625" style="184" bestFit="1" customWidth="1"/>
    <col min="5636" max="5637" width="8.5546875" style="184" customWidth="1"/>
    <col min="5638" max="5638" width="16.21875" style="184" bestFit="1" customWidth="1"/>
    <col min="5639" max="5639" width="8.109375" style="184" customWidth="1"/>
    <col min="5640" max="5640" width="18.21875" style="184" bestFit="1" customWidth="1"/>
    <col min="5641" max="5888" width="8.88671875" style="184"/>
    <col min="5889" max="5889" width="5.6640625" style="184" bestFit="1" customWidth="1"/>
    <col min="5890" max="5890" width="6.6640625" style="184" bestFit="1" customWidth="1"/>
    <col min="5891" max="5891" width="8.44140625" style="184" bestFit="1" customWidth="1"/>
    <col min="5892" max="5893" width="8.5546875" style="184" customWidth="1"/>
    <col min="5894" max="5894" width="16.21875" style="184" bestFit="1" customWidth="1"/>
    <col min="5895" max="5895" width="8.109375" style="184" customWidth="1"/>
    <col min="5896" max="5896" width="18.21875" style="184" bestFit="1" customWidth="1"/>
    <col min="5897" max="6144" width="8.88671875" style="184"/>
    <col min="6145" max="6145" width="5.6640625" style="184" bestFit="1" customWidth="1"/>
    <col min="6146" max="6146" width="6.6640625" style="184" bestFit="1" customWidth="1"/>
    <col min="6147" max="6147" width="8.44140625" style="184" bestFit="1" customWidth="1"/>
    <col min="6148" max="6149" width="8.5546875" style="184" customWidth="1"/>
    <col min="6150" max="6150" width="16.21875" style="184" bestFit="1" customWidth="1"/>
    <col min="6151" max="6151" width="8.109375" style="184" customWidth="1"/>
    <col min="6152" max="6152" width="18.21875" style="184" bestFit="1" customWidth="1"/>
    <col min="6153" max="6400" width="8.88671875" style="184"/>
    <col min="6401" max="6401" width="5.6640625" style="184" bestFit="1" customWidth="1"/>
    <col min="6402" max="6402" width="6.6640625" style="184" bestFit="1" customWidth="1"/>
    <col min="6403" max="6403" width="8.44140625" style="184" bestFit="1" customWidth="1"/>
    <col min="6404" max="6405" width="8.5546875" style="184" customWidth="1"/>
    <col min="6406" max="6406" width="16.21875" style="184" bestFit="1" customWidth="1"/>
    <col min="6407" max="6407" width="8.109375" style="184" customWidth="1"/>
    <col min="6408" max="6408" width="18.21875" style="184" bestFit="1" customWidth="1"/>
    <col min="6409" max="6656" width="8.88671875" style="184"/>
    <col min="6657" max="6657" width="5.6640625" style="184" bestFit="1" customWidth="1"/>
    <col min="6658" max="6658" width="6.6640625" style="184" bestFit="1" customWidth="1"/>
    <col min="6659" max="6659" width="8.44140625" style="184" bestFit="1" customWidth="1"/>
    <col min="6660" max="6661" width="8.5546875" style="184" customWidth="1"/>
    <col min="6662" max="6662" width="16.21875" style="184" bestFit="1" customWidth="1"/>
    <col min="6663" max="6663" width="8.109375" style="184" customWidth="1"/>
    <col min="6664" max="6664" width="18.21875" style="184" bestFit="1" customWidth="1"/>
    <col min="6665" max="6912" width="8.88671875" style="184"/>
    <col min="6913" max="6913" width="5.6640625" style="184" bestFit="1" customWidth="1"/>
    <col min="6914" max="6914" width="6.6640625" style="184" bestFit="1" customWidth="1"/>
    <col min="6915" max="6915" width="8.44140625" style="184" bestFit="1" customWidth="1"/>
    <col min="6916" max="6917" width="8.5546875" style="184" customWidth="1"/>
    <col min="6918" max="6918" width="16.21875" style="184" bestFit="1" customWidth="1"/>
    <col min="6919" max="6919" width="8.109375" style="184" customWidth="1"/>
    <col min="6920" max="6920" width="18.21875" style="184" bestFit="1" customWidth="1"/>
    <col min="6921" max="7168" width="8.88671875" style="184"/>
    <col min="7169" max="7169" width="5.6640625" style="184" bestFit="1" customWidth="1"/>
    <col min="7170" max="7170" width="6.6640625" style="184" bestFit="1" customWidth="1"/>
    <col min="7171" max="7171" width="8.44140625" style="184" bestFit="1" customWidth="1"/>
    <col min="7172" max="7173" width="8.5546875" style="184" customWidth="1"/>
    <col min="7174" max="7174" width="16.21875" style="184" bestFit="1" customWidth="1"/>
    <col min="7175" max="7175" width="8.109375" style="184" customWidth="1"/>
    <col min="7176" max="7176" width="18.21875" style="184" bestFit="1" customWidth="1"/>
    <col min="7177" max="7424" width="8.88671875" style="184"/>
    <col min="7425" max="7425" width="5.6640625" style="184" bestFit="1" customWidth="1"/>
    <col min="7426" max="7426" width="6.6640625" style="184" bestFit="1" customWidth="1"/>
    <col min="7427" max="7427" width="8.44140625" style="184" bestFit="1" customWidth="1"/>
    <col min="7428" max="7429" width="8.5546875" style="184" customWidth="1"/>
    <col min="7430" max="7430" width="16.21875" style="184" bestFit="1" customWidth="1"/>
    <col min="7431" max="7431" width="8.109375" style="184" customWidth="1"/>
    <col min="7432" max="7432" width="18.21875" style="184" bestFit="1" customWidth="1"/>
    <col min="7433" max="7680" width="8.88671875" style="184"/>
    <col min="7681" max="7681" width="5.6640625" style="184" bestFit="1" customWidth="1"/>
    <col min="7682" max="7682" width="6.6640625" style="184" bestFit="1" customWidth="1"/>
    <col min="7683" max="7683" width="8.44140625" style="184" bestFit="1" customWidth="1"/>
    <col min="7684" max="7685" width="8.5546875" style="184" customWidth="1"/>
    <col min="7686" max="7686" width="16.21875" style="184" bestFit="1" customWidth="1"/>
    <col min="7687" max="7687" width="8.109375" style="184" customWidth="1"/>
    <col min="7688" max="7688" width="18.21875" style="184" bestFit="1" customWidth="1"/>
    <col min="7689" max="7936" width="8.88671875" style="184"/>
    <col min="7937" max="7937" width="5.6640625" style="184" bestFit="1" customWidth="1"/>
    <col min="7938" max="7938" width="6.6640625" style="184" bestFit="1" customWidth="1"/>
    <col min="7939" max="7939" width="8.44140625" style="184" bestFit="1" customWidth="1"/>
    <col min="7940" max="7941" width="8.5546875" style="184" customWidth="1"/>
    <col min="7942" max="7942" width="16.21875" style="184" bestFit="1" customWidth="1"/>
    <col min="7943" max="7943" width="8.109375" style="184" customWidth="1"/>
    <col min="7944" max="7944" width="18.21875" style="184" bestFit="1" customWidth="1"/>
    <col min="7945" max="8192" width="8.88671875" style="184"/>
    <col min="8193" max="8193" width="5.6640625" style="184" bestFit="1" customWidth="1"/>
    <col min="8194" max="8194" width="6.6640625" style="184" bestFit="1" customWidth="1"/>
    <col min="8195" max="8195" width="8.44140625" style="184" bestFit="1" customWidth="1"/>
    <col min="8196" max="8197" width="8.5546875" style="184" customWidth="1"/>
    <col min="8198" max="8198" width="16.21875" style="184" bestFit="1" customWidth="1"/>
    <col min="8199" max="8199" width="8.109375" style="184" customWidth="1"/>
    <col min="8200" max="8200" width="18.21875" style="184" bestFit="1" customWidth="1"/>
    <col min="8201" max="8448" width="8.88671875" style="184"/>
    <col min="8449" max="8449" width="5.6640625" style="184" bestFit="1" customWidth="1"/>
    <col min="8450" max="8450" width="6.6640625" style="184" bestFit="1" customWidth="1"/>
    <col min="8451" max="8451" width="8.44140625" style="184" bestFit="1" customWidth="1"/>
    <col min="8452" max="8453" width="8.5546875" style="184" customWidth="1"/>
    <col min="8454" max="8454" width="16.21875" style="184" bestFit="1" customWidth="1"/>
    <col min="8455" max="8455" width="8.109375" style="184" customWidth="1"/>
    <col min="8456" max="8456" width="18.21875" style="184" bestFit="1" customWidth="1"/>
    <col min="8457" max="8704" width="8.88671875" style="184"/>
    <col min="8705" max="8705" width="5.6640625" style="184" bestFit="1" customWidth="1"/>
    <col min="8706" max="8706" width="6.6640625" style="184" bestFit="1" customWidth="1"/>
    <col min="8707" max="8707" width="8.44140625" style="184" bestFit="1" customWidth="1"/>
    <col min="8708" max="8709" width="8.5546875" style="184" customWidth="1"/>
    <col min="8710" max="8710" width="16.21875" style="184" bestFit="1" customWidth="1"/>
    <col min="8711" max="8711" width="8.109375" style="184" customWidth="1"/>
    <col min="8712" max="8712" width="18.21875" style="184" bestFit="1" customWidth="1"/>
    <col min="8713" max="8960" width="8.88671875" style="184"/>
    <col min="8961" max="8961" width="5.6640625" style="184" bestFit="1" customWidth="1"/>
    <col min="8962" max="8962" width="6.6640625" style="184" bestFit="1" customWidth="1"/>
    <col min="8963" max="8963" width="8.44140625" style="184" bestFit="1" customWidth="1"/>
    <col min="8964" max="8965" width="8.5546875" style="184" customWidth="1"/>
    <col min="8966" max="8966" width="16.21875" style="184" bestFit="1" customWidth="1"/>
    <col min="8967" max="8967" width="8.109375" style="184" customWidth="1"/>
    <col min="8968" max="8968" width="18.21875" style="184" bestFit="1" customWidth="1"/>
    <col min="8969" max="9216" width="8.88671875" style="184"/>
    <col min="9217" max="9217" width="5.6640625" style="184" bestFit="1" customWidth="1"/>
    <col min="9218" max="9218" width="6.6640625" style="184" bestFit="1" customWidth="1"/>
    <col min="9219" max="9219" width="8.44140625" style="184" bestFit="1" customWidth="1"/>
    <col min="9220" max="9221" width="8.5546875" style="184" customWidth="1"/>
    <col min="9222" max="9222" width="16.21875" style="184" bestFit="1" customWidth="1"/>
    <col min="9223" max="9223" width="8.109375" style="184" customWidth="1"/>
    <col min="9224" max="9224" width="18.21875" style="184" bestFit="1" customWidth="1"/>
    <col min="9225" max="9472" width="8.88671875" style="184"/>
    <col min="9473" max="9473" width="5.6640625" style="184" bestFit="1" customWidth="1"/>
    <col min="9474" max="9474" width="6.6640625" style="184" bestFit="1" customWidth="1"/>
    <col min="9475" max="9475" width="8.44140625" style="184" bestFit="1" customWidth="1"/>
    <col min="9476" max="9477" width="8.5546875" style="184" customWidth="1"/>
    <col min="9478" max="9478" width="16.21875" style="184" bestFit="1" customWidth="1"/>
    <col min="9479" max="9479" width="8.109375" style="184" customWidth="1"/>
    <col min="9480" max="9480" width="18.21875" style="184" bestFit="1" customWidth="1"/>
    <col min="9481" max="9728" width="8.88671875" style="184"/>
    <col min="9729" max="9729" width="5.6640625" style="184" bestFit="1" customWidth="1"/>
    <col min="9730" max="9730" width="6.6640625" style="184" bestFit="1" customWidth="1"/>
    <col min="9731" max="9731" width="8.44140625" style="184" bestFit="1" customWidth="1"/>
    <col min="9732" max="9733" width="8.5546875" style="184" customWidth="1"/>
    <col min="9734" max="9734" width="16.21875" style="184" bestFit="1" customWidth="1"/>
    <col min="9735" max="9735" width="8.109375" style="184" customWidth="1"/>
    <col min="9736" max="9736" width="18.21875" style="184" bestFit="1" customWidth="1"/>
    <col min="9737" max="9984" width="8.88671875" style="184"/>
    <col min="9985" max="9985" width="5.6640625" style="184" bestFit="1" customWidth="1"/>
    <col min="9986" max="9986" width="6.6640625" style="184" bestFit="1" customWidth="1"/>
    <col min="9987" max="9987" width="8.44140625" style="184" bestFit="1" customWidth="1"/>
    <col min="9988" max="9989" width="8.5546875" style="184" customWidth="1"/>
    <col min="9990" max="9990" width="16.21875" style="184" bestFit="1" customWidth="1"/>
    <col min="9991" max="9991" width="8.109375" style="184" customWidth="1"/>
    <col min="9992" max="9992" width="18.21875" style="184" bestFit="1" customWidth="1"/>
    <col min="9993" max="10240" width="8.88671875" style="184"/>
    <col min="10241" max="10241" width="5.6640625" style="184" bestFit="1" customWidth="1"/>
    <col min="10242" max="10242" width="6.6640625" style="184" bestFit="1" customWidth="1"/>
    <col min="10243" max="10243" width="8.44140625" style="184" bestFit="1" customWidth="1"/>
    <col min="10244" max="10245" width="8.5546875" style="184" customWidth="1"/>
    <col min="10246" max="10246" width="16.21875" style="184" bestFit="1" customWidth="1"/>
    <col min="10247" max="10247" width="8.109375" style="184" customWidth="1"/>
    <col min="10248" max="10248" width="18.21875" style="184" bestFit="1" customWidth="1"/>
    <col min="10249" max="10496" width="8.88671875" style="184"/>
    <col min="10497" max="10497" width="5.6640625" style="184" bestFit="1" customWidth="1"/>
    <col min="10498" max="10498" width="6.6640625" style="184" bestFit="1" customWidth="1"/>
    <col min="10499" max="10499" width="8.44140625" style="184" bestFit="1" customWidth="1"/>
    <col min="10500" max="10501" width="8.5546875" style="184" customWidth="1"/>
    <col min="10502" max="10502" width="16.21875" style="184" bestFit="1" customWidth="1"/>
    <col min="10503" max="10503" width="8.109375" style="184" customWidth="1"/>
    <col min="10504" max="10504" width="18.21875" style="184" bestFit="1" customWidth="1"/>
    <col min="10505" max="10752" width="8.88671875" style="184"/>
    <col min="10753" max="10753" width="5.6640625" style="184" bestFit="1" customWidth="1"/>
    <col min="10754" max="10754" width="6.6640625" style="184" bestFit="1" customWidth="1"/>
    <col min="10755" max="10755" width="8.44140625" style="184" bestFit="1" customWidth="1"/>
    <col min="10756" max="10757" width="8.5546875" style="184" customWidth="1"/>
    <col min="10758" max="10758" width="16.21875" style="184" bestFit="1" customWidth="1"/>
    <col min="10759" max="10759" width="8.109375" style="184" customWidth="1"/>
    <col min="10760" max="10760" width="18.21875" style="184" bestFit="1" customWidth="1"/>
    <col min="10761" max="11008" width="8.88671875" style="184"/>
    <col min="11009" max="11009" width="5.6640625" style="184" bestFit="1" customWidth="1"/>
    <col min="11010" max="11010" width="6.6640625" style="184" bestFit="1" customWidth="1"/>
    <col min="11011" max="11011" width="8.44140625" style="184" bestFit="1" customWidth="1"/>
    <col min="11012" max="11013" width="8.5546875" style="184" customWidth="1"/>
    <col min="11014" max="11014" width="16.21875" style="184" bestFit="1" customWidth="1"/>
    <col min="11015" max="11015" width="8.109375" style="184" customWidth="1"/>
    <col min="11016" max="11016" width="18.21875" style="184" bestFit="1" customWidth="1"/>
    <col min="11017" max="11264" width="8.88671875" style="184"/>
    <col min="11265" max="11265" width="5.6640625" style="184" bestFit="1" customWidth="1"/>
    <col min="11266" max="11266" width="6.6640625" style="184" bestFit="1" customWidth="1"/>
    <col min="11267" max="11267" width="8.44140625" style="184" bestFit="1" customWidth="1"/>
    <col min="11268" max="11269" width="8.5546875" style="184" customWidth="1"/>
    <col min="11270" max="11270" width="16.21875" style="184" bestFit="1" customWidth="1"/>
    <col min="11271" max="11271" width="8.109375" style="184" customWidth="1"/>
    <col min="11272" max="11272" width="18.21875" style="184" bestFit="1" customWidth="1"/>
    <col min="11273" max="11520" width="8.88671875" style="184"/>
    <col min="11521" max="11521" width="5.6640625" style="184" bestFit="1" customWidth="1"/>
    <col min="11522" max="11522" width="6.6640625" style="184" bestFit="1" customWidth="1"/>
    <col min="11523" max="11523" width="8.44140625" style="184" bestFit="1" customWidth="1"/>
    <col min="11524" max="11525" width="8.5546875" style="184" customWidth="1"/>
    <col min="11526" max="11526" width="16.21875" style="184" bestFit="1" customWidth="1"/>
    <col min="11527" max="11527" width="8.109375" style="184" customWidth="1"/>
    <col min="11528" max="11528" width="18.21875" style="184" bestFit="1" customWidth="1"/>
    <col min="11529" max="11776" width="8.88671875" style="184"/>
    <col min="11777" max="11777" width="5.6640625" style="184" bestFit="1" customWidth="1"/>
    <col min="11778" max="11778" width="6.6640625" style="184" bestFit="1" customWidth="1"/>
    <col min="11779" max="11779" width="8.44140625" style="184" bestFit="1" customWidth="1"/>
    <col min="11780" max="11781" width="8.5546875" style="184" customWidth="1"/>
    <col min="11782" max="11782" width="16.21875" style="184" bestFit="1" customWidth="1"/>
    <col min="11783" max="11783" width="8.109375" style="184" customWidth="1"/>
    <col min="11784" max="11784" width="18.21875" style="184" bestFit="1" customWidth="1"/>
    <col min="11785" max="12032" width="8.88671875" style="184"/>
    <col min="12033" max="12033" width="5.6640625" style="184" bestFit="1" customWidth="1"/>
    <col min="12034" max="12034" width="6.6640625" style="184" bestFit="1" customWidth="1"/>
    <col min="12035" max="12035" width="8.44140625" style="184" bestFit="1" customWidth="1"/>
    <col min="12036" max="12037" width="8.5546875" style="184" customWidth="1"/>
    <col min="12038" max="12038" width="16.21875" style="184" bestFit="1" customWidth="1"/>
    <col min="12039" max="12039" width="8.109375" style="184" customWidth="1"/>
    <col min="12040" max="12040" width="18.21875" style="184" bestFit="1" customWidth="1"/>
    <col min="12041" max="12288" width="8.88671875" style="184"/>
    <col min="12289" max="12289" width="5.6640625" style="184" bestFit="1" customWidth="1"/>
    <col min="12290" max="12290" width="6.6640625" style="184" bestFit="1" customWidth="1"/>
    <col min="12291" max="12291" width="8.44140625" style="184" bestFit="1" customWidth="1"/>
    <col min="12292" max="12293" width="8.5546875" style="184" customWidth="1"/>
    <col min="12294" max="12294" width="16.21875" style="184" bestFit="1" customWidth="1"/>
    <col min="12295" max="12295" width="8.109375" style="184" customWidth="1"/>
    <col min="12296" max="12296" width="18.21875" style="184" bestFit="1" customWidth="1"/>
    <col min="12297" max="12544" width="8.88671875" style="184"/>
    <col min="12545" max="12545" width="5.6640625" style="184" bestFit="1" customWidth="1"/>
    <col min="12546" max="12546" width="6.6640625" style="184" bestFit="1" customWidth="1"/>
    <col min="12547" max="12547" width="8.44140625" style="184" bestFit="1" customWidth="1"/>
    <col min="12548" max="12549" width="8.5546875" style="184" customWidth="1"/>
    <col min="12550" max="12550" width="16.21875" style="184" bestFit="1" customWidth="1"/>
    <col min="12551" max="12551" width="8.109375" style="184" customWidth="1"/>
    <col min="12552" max="12552" width="18.21875" style="184" bestFit="1" customWidth="1"/>
    <col min="12553" max="12800" width="8.88671875" style="184"/>
    <col min="12801" max="12801" width="5.6640625" style="184" bestFit="1" customWidth="1"/>
    <col min="12802" max="12802" width="6.6640625" style="184" bestFit="1" customWidth="1"/>
    <col min="12803" max="12803" width="8.44140625" style="184" bestFit="1" customWidth="1"/>
    <col min="12804" max="12805" width="8.5546875" style="184" customWidth="1"/>
    <col min="12806" max="12806" width="16.21875" style="184" bestFit="1" customWidth="1"/>
    <col min="12807" max="12807" width="8.109375" style="184" customWidth="1"/>
    <col min="12808" max="12808" width="18.21875" style="184" bestFit="1" customWidth="1"/>
    <col min="12809" max="13056" width="8.88671875" style="184"/>
    <col min="13057" max="13057" width="5.6640625" style="184" bestFit="1" customWidth="1"/>
    <col min="13058" max="13058" width="6.6640625" style="184" bestFit="1" customWidth="1"/>
    <col min="13059" max="13059" width="8.44140625" style="184" bestFit="1" customWidth="1"/>
    <col min="13060" max="13061" width="8.5546875" style="184" customWidth="1"/>
    <col min="13062" max="13062" width="16.21875" style="184" bestFit="1" customWidth="1"/>
    <col min="13063" max="13063" width="8.109375" style="184" customWidth="1"/>
    <col min="13064" max="13064" width="18.21875" style="184" bestFit="1" customWidth="1"/>
    <col min="13065" max="13312" width="8.88671875" style="184"/>
    <col min="13313" max="13313" width="5.6640625" style="184" bestFit="1" customWidth="1"/>
    <col min="13314" max="13314" width="6.6640625" style="184" bestFit="1" customWidth="1"/>
    <col min="13315" max="13315" width="8.44140625" style="184" bestFit="1" customWidth="1"/>
    <col min="13316" max="13317" width="8.5546875" style="184" customWidth="1"/>
    <col min="13318" max="13318" width="16.21875" style="184" bestFit="1" customWidth="1"/>
    <col min="13319" max="13319" width="8.109375" style="184" customWidth="1"/>
    <col min="13320" max="13320" width="18.21875" style="184" bestFit="1" customWidth="1"/>
    <col min="13321" max="13568" width="8.88671875" style="184"/>
    <col min="13569" max="13569" width="5.6640625" style="184" bestFit="1" customWidth="1"/>
    <col min="13570" max="13570" width="6.6640625" style="184" bestFit="1" customWidth="1"/>
    <col min="13571" max="13571" width="8.44140625" style="184" bestFit="1" customWidth="1"/>
    <col min="13572" max="13573" width="8.5546875" style="184" customWidth="1"/>
    <col min="13574" max="13574" width="16.21875" style="184" bestFit="1" customWidth="1"/>
    <col min="13575" max="13575" width="8.109375" style="184" customWidth="1"/>
    <col min="13576" max="13576" width="18.21875" style="184" bestFit="1" customWidth="1"/>
    <col min="13577" max="13824" width="8.88671875" style="184"/>
    <col min="13825" max="13825" width="5.6640625" style="184" bestFit="1" customWidth="1"/>
    <col min="13826" max="13826" width="6.6640625" style="184" bestFit="1" customWidth="1"/>
    <col min="13827" max="13827" width="8.44140625" style="184" bestFit="1" customWidth="1"/>
    <col min="13828" max="13829" width="8.5546875" style="184" customWidth="1"/>
    <col min="13830" max="13830" width="16.21875" style="184" bestFit="1" customWidth="1"/>
    <col min="13831" max="13831" width="8.109375" style="184" customWidth="1"/>
    <col min="13832" max="13832" width="18.21875" style="184" bestFit="1" customWidth="1"/>
    <col min="13833" max="14080" width="8.88671875" style="184"/>
    <col min="14081" max="14081" width="5.6640625" style="184" bestFit="1" customWidth="1"/>
    <col min="14082" max="14082" width="6.6640625" style="184" bestFit="1" customWidth="1"/>
    <col min="14083" max="14083" width="8.44140625" style="184" bestFit="1" customWidth="1"/>
    <col min="14084" max="14085" width="8.5546875" style="184" customWidth="1"/>
    <col min="14086" max="14086" width="16.21875" style="184" bestFit="1" customWidth="1"/>
    <col min="14087" max="14087" width="8.109375" style="184" customWidth="1"/>
    <col min="14088" max="14088" width="18.21875" style="184" bestFit="1" customWidth="1"/>
    <col min="14089" max="14336" width="8.88671875" style="184"/>
    <col min="14337" max="14337" width="5.6640625" style="184" bestFit="1" customWidth="1"/>
    <col min="14338" max="14338" width="6.6640625" style="184" bestFit="1" customWidth="1"/>
    <col min="14339" max="14339" width="8.44140625" style="184" bestFit="1" customWidth="1"/>
    <col min="14340" max="14341" width="8.5546875" style="184" customWidth="1"/>
    <col min="14342" max="14342" width="16.21875" style="184" bestFit="1" customWidth="1"/>
    <col min="14343" max="14343" width="8.109375" style="184" customWidth="1"/>
    <col min="14344" max="14344" width="18.21875" style="184" bestFit="1" customWidth="1"/>
    <col min="14345" max="14592" width="8.88671875" style="184"/>
    <col min="14593" max="14593" width="5.6640625" style="184" bestFit="1" customWidth="1"/>
    <col min="14594" max="14594" width="6.6640625" style="184" bestFit="1" customWidth="1"/>
    <col min="14595" max="14595" width="8.44140625" style="184" bestFit="1" customWidth="1"/>
    <col min="14596" max="14597" width="8.5546875" style="184" customWidth="1"/>
    <col min="14598" max="14598" width="16.21875" style="184" bestFit="1" customWidth="1"/>
    <col min="14599" max="14599" width="8.109375" style="184" customWidth="1"/>
    <col min="14600" max="14600" width="18.21875" style="184" bestFit="1" customWidth="1"/>
    <col min="14601" max="14848" width="8.88671875" style="184"/>
    <col min="14849" max="14849" width="5.6640625" style="184" bestFit="1" customWidth="1"/>
    <col min="14850" max="14850" width="6.6640625" style="184" bestFit="1" customWidth="1"/>
    <col min="14851" max="14851" width="8.44140625" style="184" bestFit="1" customWidth="1"/>
    <col min="14852" max="14853" width="8.5546875" style="184" customWidth="1"/>
    <col min="14854" max="14854" width="16.21875" style="184" bestFit="1" customWidth="1"/>
    <col min="14855" max="14855" width="8.109375" style="184" customWidth="1"/>
    <col min="14856" max="14856" width="18.21875" style="184" bestFit="1" customWidth="1"/>
    <col min="14857" max="15104" width="8.88671875" style="184"/>
    <col min="15105" max="15105" width="5.6640625" style="184" bestFit="1" customWidth="1"/>
    <col min="15106" max="15106" width="6.6640625" style="184" bestFit="1" customWidth="1"/>
    <col min="15107" max="15107" width="8.44140625" style="184" bestFit="1" customWidth="1"/>
    <col min="15108" max="15109" width="8.5546875" style="184" customWidth="1"/>
    <col min="15110" max="15110" width="16.21875" style="184" bestFit="1" customWidth="1"/>
    <col min="15111" max="15111" width="8.109375" style="184" customWidth="1"/>
    <col min="15112" max="15112" width="18.21875" style="184" bestFit="1" customWidth="1"/>
    <col min="15113" max="15360" width="8.88671875" style="184"/>
    <col min="15361" max="15361" width="5.6640625" style="184" bestFit="1" customWidth="1"/>
    <col min="15362" max="15362" width="6.6640625" style="184" bestFit="1" customWidth="1"/>
    <col min="15363" max="15363" width="8.44140625" style="184" bestFit="1" customWidth="1"/>
    <col min="15364" max="15365" width="8.5546875" style="184" customWidth="1"/>
    <col min="15366" max="15366" width="16.21875" style="184" bestFit="1" customWidth="1"/>
    <col min="15367" max="15367" width="8.109375" style="184" customWidth="1"/>
    <col min="15368" max="15368" width="18.21875" style="184" bestFit="1" customWidth="1"/>
    <col min="15369" max="15616" width="8.88671875" style="184"/>
    <col min="15617" max="15617" width="5.6640625" style="184" bestFit="1" customWidth="1"/>
    <col min="15618" max="15618" width="6.6640625" style="184" bestFit="1" customWidth="1"/>
    <col min="15619" max="15619" width="8.44140625" style="184" bestFit="1" customWidth="1"/>
    <col min="15620" max="15621" width="8.5546875" style="184" customWidth="1"/>
    <col min="15622" max="15622" width="16.21875" style="184" bestFit="1" customWidth="1"/>
    <col min="15623" max="15623" width="8.109375" style="184" customWidth="1"/>
    <col min="15624" max="15624" width="18.21875" style="184" bestFit="1" customWidth="1"/>
    <col min="15625" max="15872" width="8.88671875" style="184"/>
    <col min="15873" max="15873" width="5.6640625" style="184" bestFit="1" customWidth="1"/>
    <col min="15874" max="15874" width="6.6640625" style="184" bestFit="1" customWidth="1"/>
    <col min="15875" max="15875" width="8.44140625" style="184" bestFit="1" customWidth="1"/>
    <col min="15876" max="15877" width="8.5546875" style="184" customWidth="1"/>
    <col min="15878" max="15878" width="16.21875" style="184" bestFit="1" customWidth="1"/>
    <col min="15879" max="15879" width="8.109375" style="184" customWidth="1"/>
    <col min="15880" max="15880" width="18.21875" style="184" bestFit="1" customWidth="1"/>
    <col min="15881" max="16128" width="8.88671875" style="184"/>
    <col min="16129" max="16129" width="5.6640625" style="184" bestFit="1" customWidth="1"/>
    <col min="16130" max="16130" width="6.6640625" style="184" bestFit="1" customWidth="1"/>
    <col min="16131" max="16131" width="8.44140625" style="184" bestFit="1" customWidth="1"/>
    <col min="16132" max="16133" width="8.5546875" style="184" customWidth="1"/>
    <col min="16134" max="16134" width="16.21875" style="184" bestFit="1" customWidth="1"/>
    <col min="16135" max="16135" width="8.109375" style="184" customWidth="1"/>
    <col min="16136" max="16136" width="18.21875" style="184" bestFit="1" customWidth="1"/>
    <col min="16137" max="16384" width="8.88671875" style="184"/>
  </cols>
  <sheetData>
    <row r="1" spans="1:8" ht="29.25" customHeight="1">
      <c r="A1" s="183" t="s">
        <v>119</v>
      </c>
      <c r="B1" s="183"/>
      <c r="C1" s="183"/>
      <c r="D1" s="183"/>
      <c r="E1" s="183"/>
      <c r="F1" s="183"/>
      <c r="G1" s="183"/>
      <c r="H1" s="183"/>
    </row>
    <row r="2" spans="1:8" ht="7.5" customHeight="1">
      <c r="A2" s="185"/>
      <c r="B2" s="185"/>
      <c r="C2" s="185"/>
      <c r="D2" s="185"/>
      <c r="E2" s="185"/>
      <c r="F2" s="185"/>
      <c r="G2" s="185"/>
      <c r="H2" s="185"/>
    </row>
    <row r="3" spans="1:8" ht="57.75" customHeight="1">
      <c r="A3" s="186" t="s">
        <v>77</v>
      </c>
      <c r="B3" s="186"/>
      <c r="C3" s="186"/>
      <c r="D3" s="186"/>
      <c r="E3" s="186"/>
      <c r="F3" s="186"/>
      <c r="G3" s="186"/>
      <c r="H3" s="186"/>
    </row>
    <row r="4" spans="1:8" ht="20.25" customHeight="1" thickBot="1">
      <c r="A4" s="187"/>
      <c r="B4" s="188"/>
      <c r="C4" s="187"/>
      <c r="D4" s="187"/>
      <c r="E4" s="187"/>
      <c r="F4" s="187"/>
      <c r="G4" s="187"/>
      <c r="H4" s="187"/>
    </row>
    <row r="5" spans="1:8" ht="30" customHeight="1" thickBot="1">
      <c r="A5" s="189" t="s">
        <v>78</v>
      </c>
      <c r="B5" s="190" t="s">
        <v>79</v>
      </c>
      <c r="C5" s="191" t="s">
        <v>12</v>
      </c>
      <c r="D5" s="191" t="s">
        <v>14</v>
      </c>
      <c r="E5" s="191" t="s">
        <v>13</v>
      </c>
      <c r="F5" s="191" t="s">
        <v>2</v>
      </c>
      <c r="G5" s="191" t="s">
        <v>80</v>
      </c>
      <c r="H5" s="192" t="s">
        <v>81</v>
      </c>
    </row>
    <row r="6" spans="1:8" ht="36.75" customHeight="1" thickBot="1">
      <c r="A6" s="193">
        <v>1</v>
      </c>
      <c r="B6" s="194" t="s">
        <v>82</v>
      </c>
      <c r="C6" s="195" t="s">
        <v>15</v>
      </c>
      <c r="D6" s="196" t="s">
        <v>83</v>
      </c>
      <c r="E6" s="197" t="s">
        <v>84</v>
      </c>
      <c r="F6" s="198" t="s">
        <v>85</v>
      </c>
      <c r="G6" s="199" t="s">
        <v>86</v>
      </c>
      <c r="H6" s="200" t="s">
        <v>87</v>
      </c>
    </row>
    <row r="7" spans="1:8" ht="36.75" customHeight="1" thickBot="1">
      <c r="A7" s="201">
        <v>2</v>
      </c>
      <c r="B7" s="202" t="s">
        <v>82</v>
      </c>
      <c r="C7" s="203" t="s">
        <v>88</v>
      </c>
      <c r="D7" s="204">
        <v>22.07</v>
      </c>
      <c r="E7" s="205" t="s">
        <v>89</v>
      </c>
      <c r="F7" s="206" t="s">
        <v>90</v>
      </c>
      <c r="G7" s="207">
        <v>21.56</v>
      </c>
      <c r="H7" s="200" t="s">
        <v>87</v>
      </c>
    </row>
    <row r="8" spans="1:8" ht="36.75" customHeight="1" thickBot="1">
      <c r="A8" s="193">
        <v>3</v>
      </c>
      <c r="B8" s="194" t="s">
        <v>82</v>
      </c>
      <c r="C8" s="198" t="s">
        <v>22</v>
      </c>
      <c r="D8" s="208">
        <v>14.33</v>
      </c>
      <c r="E8" s="198" t="s">
        <v>91</v>
      </c>
      <c r="F8" s="198" t="s">
        <v>85</v>
      </c>
      <c r="G8" s="199">
        <v>14.73</v>
      </c>
      <c r="H8" s="200" t="s">
        <v>92</v>
      </c>
    </row>
    <row r="9" spans="1:8" ht="36.75" customHeight="1" thickBot="1">
      <c r="A9" s="209">
        <v>4</v>
      </c>
      <c r="B9" s="210" t="s">
        <v>93</v>
      </c>
      <c r="C9" s="211" t="s">
        <v>52</v>
      </c>
      <c r="D9" s="212" t="s">
        <v>94</v>
      </c>
      <c r="E9" s="213" t="s">
        <v>95</v>
      </c>
      <c r="F9" s="213" t="s">
        <v>96</v>
      </c>
      <c r="G9" s="214" t="s">
        <v>97</v>
      </c>
      <c r="H9" s="200" t="s">
        <v>92</v>
      </c>
    </row>
    <row r="10" spans="1:8" ht="36.75" customHeight="1" thickBot="1">
      <c r="A10" s="215">
        <v>5</v>
      </c>
      <c r="B10" s="216"/>
      <c r="C10" s="217"/>
      <c r="D10" s="218" t="s">
        <v>98</v>
      </c>
      <c r="E10" s="219" t="s">
        <v>99</v>
      </c>
      <c r="F10" s="220" t="s">
        <v>96</v>
      </c>
      <c r="G10" s="221"/>
      <c r="H10" s="200" t="s">
        <v>92</v>
      </c>
    </row>
    <row r="11" spans="1:8" ht="36.75" customHeight="1" thickBot="1">
      <c r="A11" s="222">
        <v>6</v>
      </c>
      <c r="B11" s="223"/>
      <c r="C11" s="224"/>
      <c r="D11" s="225" t="s">
        <v>100</v>
      </c>
      <c r="E11" s="226" t="s">
        <v>101</v>
      </c>
      <c r="F11" s="227" t="s">
        <v>102</v>
      </c>
      <c r="G11" s="228"/>
      <c r="H11" s="200" t="s">
        <v>92</v>
      </c>
    </row>
    <row r="12" spans="1:8" ht="36.75" customHeight="1" thickBot="1">
      <c r="A12" s="193">
        <v>7</v>
      </c>
      <c r="B12" s="194" t="s">
        <v>82</v>
      </c>
      <c r="C12" s="195" t="s">
        <v>17</v>
      </c>
      <c r="D12" s="196">
        <v>21.72</v>
      </c>
      <c r="E12" s="197" t="s">
        <v>84</v>
      </c>
      <c r="F12" s="229" t="s">
        <v>85</v>
      </c>
      <c r="G12" s="199">
        <v>21.73</v>
      </c>
      <c r="H12" s="200" t="s">
        <v>87</v>
      </c>
    </row>
    <row r="13" spans="1:8" ht="36.75" customHeight="1" thickBot="1">
      <c r="A13" s="209">
        <v>8</v>
      </c>
      <c r="B13" s="210" t="s">
        <v>103</v>
      </c>
      <c r="C13" s="211" t="s">
        <v>31</v>
      </c>
      <c r="D13" s="230">
        <v>70.040000000000006</v>
      </c>
      <c r="E13" s="231" t="s">
        <v>104</v>
      </c>
      <c r="F13" s="213" t="s">
        <v>105</v>
      </c>
      <c r="G13" s="214" t="s">
        <v>106</v>
      </c>
      <c r="H13" s="200" t="s">
        <v>92</v>
      </c>
    </row>
    <row r="14" spans="1:8" ht="36.75" customHeight="1" thickBot="1">
      <c r="A14" s="222">
        <v>9</v>
      </c>
      <c r="B14" s="223"/>
      <c r="C14" s="224"/>
      <c r="D14" s="232">
        <v>69.63</v>
      </c>
      <c r="E14" s="233" t="s">
        <v>107</v>
      </c>
      <c r="F14" s="226" t="s">
        <v>108</v>
      </c>
      <c r="G14" s="228"/>
      <c r="H14" s="200" t="s">
        <v>92</v>
      </c>
    </row>
    <row r="15" spans="1:8" ht="36.75" customHeight="1" thickBot="1">
      <c r="A15" s="193">
        <v>10</v>
      </c>
      <c r="B15" s="194" t="s">
        <v>103</v>
      </c>
      <c r="C15" s="198" t="s">
        <v>67</v>
      </c>
      <c r="D15" s="234" t="s">
        <v>109</v>
      </c>
      <c r="E15" s="195" t="s">
        <v>110</v>
      </c>
      <c r="F15" s="198" t="s">
        <v>111</v>
      </c>
      <c r="G15" s="199" t="s">
        <v>112</v>
      </c>
      <c r="H15" s="200" t="s">
        <v>92</v>
      </c>
    </row>
    <row r="16" spans="1:8" ht="36.75" customHeight="1" thickBot="1">
      <c r="A16" s="193">
        <v>11</v>
      </c>
      <c r="B16" s="194" t="s">
        <v>82</v>
      </c>
      <c r="C16" s="198" t="s">
        <v>52</v>
      </c>
      <c r="D16" s="234" t="s">
        <v>113</v>
      </c>
      <c r="E16" s="195" t="s">
        <v>114</v>
      </c>
      <c r="F16" s="198" t="s">
        <v>115</v>
      </c>
      <c r="G16" s="199" t="s">
        <v>116</v>
      </c>
      <c r="H16" s="200" t="s">
        <v>92</v>
      </c>
    </row>
    <row r="17" spans="1:8" ht="36.75" customHeight="1" thickBot="1">
      <c r="A17" s="235">
        <v>12</v>
      </c>
      <c r="B17" s="236" t="s">
        <v>93</v>
      </c>
      <c r="C17" s="237" t="s">
        <v>31</v>
      </c>
      <c r="D17" s="238">
        <v>42.14</v>
      </c>
      <c r="E17" s="239" t="s">
        <v>117</v>
      </c>
      <c r="F17" s="237" t="s">
        <v>118</v>
      </c>
      <c r="G17" s="240">
        <v>41.84</v>
      </c>
      <c r="H17" s="241" t="s">
        <v>92</v>
      </c>
    </row>
    <row r="18" spans="1:8" ht="27" customHeight="1">
      <c r="A18" s="242"/>
      <c r="B18" s="242"/>
      <c r="C18" s="242"/>
      <c r="D18" s="242"/>
      <c r="E18" s="242"/>
      <c r="F18" s="242"/>
      <c r="G18" s="242"/>
      <c r="H18" s="242"/>
    </row>
    <row r="19" spans="1:8" ht="27" customHeight="1">
      <c r="A19" s="242"/>
      <c r="B19" s="242"/>
      <c r="C19" s="242"/>
      <c r="D19" s="242"/>
      <c r="E19" s="242"/>
      <c r="F19" s="242"/>
      <c r="G19" s="242"/>
      <c r="H19" s="242"/>
    </row>
    <row r="20" spans="1:8" ht="27" customHeight="1">
      <c r="A20" s="242"/>
      <c r="B20" s="242"/>
      <c r="C20" s="242"/>
      <c r="D20" s="242"/>
      <c r="E20" s="242"/>
      <c r="F20" s="242"/>
      <c r="G20" s="242"/>
      <c r="H20" s="242"/>
    </row>
    <row r="21" spans="1:8" ht="27" customHeight="1">
      <c r="A21" s="242"/>
      <c r="B21" s="242"/>
      <c r="C21" s="242"/>
      <c r="D21" s="242"/>
      <c r="E21" s="242"/>
      <c r="F21" s="242"/>
      <c r="G21" s="242"/>
      <c r="H21" s="242"/>
    </row>
    <row r="22" spans="1:8" ht="27" customHeight="1">
      <c r="A22" s="242"/>
      <c r="B22" s="242"/>
      <c r="C22" s="242"/>
      <c r="D22" s="242"/>
      <c r="E22" s="242"/>
      <c r="F22" s="242"/>
      <c r="G22" s="242"/>
      <c r="H22" s="242"/>
    </row>
    <row r="23" spans="1:8" ht="27" customHeight="1">
      <c r="A23" s="242"/>
      <c r="B23" s="242"/>
      <c r="C23" s="242"/>
      <c r="D23" s="242"/>
      <c r="E23" s="242"/>
      <c r="F23" s="242"/>
      <c r="G23" s="242"/>
      <c r="H23" s="242"/>
    </row>
    <row r="24" spans="1:8" ht="27" customHeight="1">
      <c r="A24" s="242"/>
      <c r="B24" s="242"/>
      <c r="C24" s="242"/>
      <c r="D24" s="242"/>
      <c r="E24" s="242"/>
      <c r="F24" s="242"/>
      <c r="G24" s="242"/>
      <c r="H24" s="242"/>
    </row>
    <row r="25" spans="1:8" ht="27" customHeight="1">
      <c r="A25" s="242"/>
      <c r="B25" s="242"/>
      <c r="C25" s="242"/>
      <c r="D25" s="242"/>
      <c r="E25" s="242"/>
      <c r="F25" s="242"/>
      <c r="G25" s="242"/>
      <c r="H25" s="242"/>
    </row>
    <row r="26" spans="1:8" ht="27" customHeight="1">
      <c r="A26" s="242"/>
      <c r="B26" s="242"/>
      <c r="C26" s="242"/>
      <c r="D26" s="242"/>
      <c r="E26" s="242"/>
      <c r="F26" s="242"/>
      <c r="G26" s="242"/>
      <c r="H26" s="242"/>
    </row>
    <row r="27" spans="1:8" ht="27" customHeight="1">
      <c r="A27" s="242"/>
      <c r="B27" s="242"/>
      <c r="C27" s="242"/>
      <c r="D27" s="242"/>
      <c r="E27" s="242"/>
      <c r="F27" s="242"/>
      <c r="G27" s="242"/>
      <c r="H27" s="242"/>
    </row>
    <row r="28" spans="1:8" ht="27" customHeight="1">
      <c r="A28" s="242"/>
      <c r="B28" s="242"/>
      <c r="C28" s="242"/>
      <c r="D28" s="242"/>
      <c r="E28" s="242"/>
      <c r="F28" s="242"/>
      <c r="G28" s="242"/>
      <c r="H28" s="242"/>
    </row>
    <row r="29" spans="1:8" ht="27" customHeight="1">
      <c r="A29" s="242"/>
      <c r="B29" s="242"/>
      <c r="C29" s="242"/>
      <c r="D29" s="242"/>
      <c r="E29" s="242"/>
      <c r="F29" s="242"/>
      <c r="G29" s="242"/>
      <c r="H29" s="242"/>
    </row>
    <row r="30" spans="1:8" ht="27" customHeight="1">
      <c r="A30" s="242"/>
      <c r="B30" s="242"/>
      <c r="C30" s="242"/>
      <c r="D30" s="242"/>
      <c r="E30" s="242"/>
      <c r="F30" s="242"/>
      <c r="G30" s="242"/>
      <c r="H30" s="242"/>
    </row>
    <row r="31" spans="1:8" ht="27" customHeight="1">
      <c r="A31" s="242"/>
      <c r="B31" s="242"/>
      <c r="C31" s="242"/>
      <c r="D31" s="242"/>
      <c r="E31" s="242"/>
      <c r="F31" s="242"/>
      <c r="G31" s="242"/>
      <c r="H31" s="242"/>
    </row>
    <row r="32" spans="1:8" ht="27" customHeight="1">
      <c r="A32" s="242"/>
      <c r="B32" s="242"/>
      <c r="C32" s="242"/>
      <c r="D32" s="242"/>
      <c r="E32" s="242"/>
      <c r="F32" s="242"/>
      <c r="G32" s="242"/>
      <c r="H32" s="242"/>
    </row>
    <row r="33" spans="1:8" ht="27" customHeight="1">
      <c r="A33" s="242"/>
      <c r="B33" s="242"/>
      <c r="C33" s="242"/>
      <c r="D33" s="242"/>
      <c r="E33" s="242"/>
      <c r="F33" s="242"/>
      <c r="G33" s="242"/>
      <c r="H33" s="242"/>
    </row>
    <row r="34" spans="1:8" ht="27" customHeight="1">
      <c r="A34" s="242"/>
      <c r="B34" s="242"/>
      <c r="C34" s="242"/>
      <c r="D34" s="242"/>
      <c r="E34" s="242"/>
      <c r="F34" s="242"/>
      <c r="G34" s="242"/>
      <c r="H34" s="242"/>
    </row>
    <row r="35" spans="1:8" ht="27" customHeight="1">
      <c r="A35" s="242"/>
      <c r="B35" s="242"/>
      <c r="C35" s="242"/>
      <c r="D35" s="242"/>
      <c r="E35" s="242"/>
      <c r="F35" s="242"/>
      <c r="G35" s="242"/>
      <c r="H35" s="242"/>
    </row>
    <row r="36" spans="1:8" ht="27" customHeight="1">
      <c r="A36" s="242"/>
      <c r="B36" s="242"/>
      <c r="C36" s="242"/>
      <c r="D36" s="242"/>
      <c r="E36" s="242"/>
      <c r="F36" s="242"/>
      <c r="G36" s="242"/>
      <c r="H36" s="242"/>
    </row>
    <row r="37" spans="1:8">
      <c r="A37" s="242"/>
      <c r="B37" s="242"/>
      <c r="C37" s="242"/>
      <c r="D37" s="242"/>
      <c r="E37" s="242"/>
      <c r="F37" s="242"/>
      <c r="G37" s="242"/>
      <c r="H37" s="242"/>
    </row>
    <row r="38" spans="1:8">
      <c r="A38" s="242"/>
      <c r="B38" s="242"/>
      <c r="C38" s="242"/>
      <c r="D38" s="242"/>
      <c r="E38" s="242"/>
      <c r="F38" s="242"/>
      <c r="G38" s="242"/>
      <c r="H38" s="242"/>
    </row>
    <row r="39" spans="1:8">
      <c r="A39" s="242"/>
      <c r="B39" s="242"/>
      <c r="C39" s="242"/>
      <c r="D39" s="242"/>
      <c r="E39" s="242"/>
      <c r="F39" s="242"/>
      <c r="G39" s="242"/>
      <c r="H39" s="242"/>
    </row>
    <row r="40" spans="1:8">
      <c r="A40" s="242"/>
      <c r="B40" s="242"/>
      <c r="C40" s="242"/>
      <c r="D40" s="242"/>
      <c r="E40" s="242"/>
      <c r="F40" s="242"/>
      <c r="G40" s="242"/>
      <c r="H40" s="242"/>
    </row>
    <row r="41" spans="1:8">
      <c r="A41" s="242"/>
      <c r="B41" s="242"/>
      <c r="C41" s="242"/>
      <c r="D41" s="242"/>
      <c r="E41" s="242"/>
      <c r="F41" s="242"/>
      <c r="G41" s="242"/>
      <c r="H41" s="242"/>
    </row>
    <row r="42" spans="1:8">
      <c r="A42" s="242"/>
      <c r="B42" s="242"/>
      <c r="C42" s="242"/>
      <c r="D42" s="242"/>
      <c r="E42" s="242"/>
      <c r="F42" s="242"/>
      <c r="G42" s="242"/>
      <c r="H42" s="242"/>
    </row>
    <row r="43" spans="1:8">
      <c r="A43" s="242"/>
      <c r="B43" s="242"/>
      <c r="C43" s="242"/>
      <c r="D43" s="242"/>
      <c r="E43" s="242"/>
      <c r="F43" s="242"/>
      <c r="G43" s="242"/>
      <c r="H43" s="242"/>
    </row>
    <row r="44" spans="1:8">
      <c r="A44" s="242"/>
      <c r="B44" s="242"/>
      <c r="C44" s="242"/>
      <c r="D44" s="242"/>
      <c r="E44" s="242"/>
      <c r="F44" s="242"/>
      <c r="G44" s="242"/>
      <c r="H44" s="242"/>
    </row>
    <row r="45" spans="1:8">
      <c r="A45" s="242"/>
      <c r="B45" s="242"/>
      <c r="C45" s="242"/>
      <c r="D45" s="242"/>
      <c r="E45" s="242"/>
      <c r="F45" s="242"/>
      <c r="G45" s="242"/>
      <c r="H45" s="242"/>
    </row>
    <row r="46" spans="1:8">
      <c r="A46" s="242"/>
      <c r="B46" s="242"/>
      <c r="C46" s="242"/>
      <c r="D46" s="242"/>
      <c r="E46" s="242"/>
      <c r="F46" s="242"/>
      <c r="G46" s="242"/>
      <c r="H46" s="242"/>
    </row>
    <row r="47" spans="1:8">
      <c r="A47" s="242"/>
      <c r="B47" s="242"/>
      <c r="C47" s="242"/>
      <c r="D47" s="242"/>
      <c r="E47" s="242"/>
      <c r="F47" s="242"/>
      <c r="G47" s="242"/>
      <c r="H47" s="242"/>
    </row>
    <row r="48" spans="1:8">
      <c r="A48" s="242"/>
      <c r="B48" s="242"/>
      <c r="C48" s="242"/>
      <c r="D48" s="242"/>
      <c r="E48" s="242"/>
      <c r="F48" s="242"/>
      <c r="G48" s="242"/>
      <c r="H48" s="242"/>
    </row>
    <row r="49" spans="1:8">
      <c r="A49" s="242"/>
      <c r="B49" s="242"/>
      <c r="C49" s="242"/>
      <c r="D49" s="242"/>
      <c r="E49" s="242"/>
      <c r="F49" s="242"/>
      <c r="G49" s="242"/>
      <c r="H49" s="242"/>
    </row>
    <row r="50" spans="1:8">
      <c r="A50" s="242"/>
      <c r="B50" s="242"/>
      <c r="C50" s="242"/>
      <c r="D50" s="242"/>
      <c r="E50" s="242"/>
      <c r="F50" s="242"/>
      <c r="G50" s="242"/>
      <c r="H50" s="242"/>
    </row>
    <row r="51" spans="1:8">
      <c r="A51" s="242"/>
      <c r="B51" s="242"/>
      <c r="C51" s="242"/>
      <c r="D51" s="242"/>
      <c r="E51" s="242"/>
      <c r="F51" s="242"/>
      <c r="G51" s="242"/>
      <c r="H51" s="242"/>
    </row>
    <row r="52" spans="1:8">
      <c r="A52" s="242"/>
      <c r="B52" s="242"/>
      <c r="C52" s="242"/>
      <c r="D52" s="242"/>
      <c r="E52" s="242"/>
      <c r="F52" s="242"/>
      <c r="G52" s="242"/>
      <c r="H52" s="242"/>
    </row>
    <row r="53" spans="1:8">
      <c r="A53" s="242"/>
      <c r="B53" s="242"/>
      <c r="C53" s="242"/>
      <c r="D53" s="242"/>
      <c r="E53" s="242"/>
      <c r="F53" s="242"/>
      <c r="G53" s="242"/>
      <c r="H53" s="242"/>
    </row>
    <row r="54" spans="1:8">
      <c r="A54" s="242"/>
      <c r="B54" s="242"/>
      <c r="C54" s="242"/>
      <c r="D54" s="242"/>
      <c r="E54" s="242"/>
      <c r="F54" s="242"/>
      <c r="G54" s="242"/>
      <c r="H54" s="242"/>
    </row>
    <row r="55" spans="1:8">
      <c r="A55" s="242"/>
      <c r="B55" s="242"/>
      <c r="C55" s="242"/>
      <c r="D55" s="242"/>
      <c r="E55" s="242"/>
      <c r="F55" s="242"/>
      <c r="G55" s="242"/>
      <c r="H55" s="242"/>
    </row>
    <row r="56" spans="1:8">
      <c r="A56" s="242"/>
      <c r="B56" s="242"/>
      <c r="C56" s="242"/>
      <c r="D56" s="242"/>
      <c r="E56" s="242"/>
      <c r="F56" s="242"/>
      <c r="G56" s="242"/>
      <c r="H56" s="242"/>
    </row>
    <row r="57" spans="1:8">
      <c r="A57" s="242"/>
      <c r="B57" s="242"/>
      <c r="C57" s="242"/>
      <c r="D57" s="242"/>
      <c r="E57" s="242"/>
      <c r="F57" s="242"/>
      <c r="G57" s="242"/>
      <c r="H57" s="242"/>
    </row>
    <row r="58" spans="1:8">
      <c r="A58" s="242"/>
      <c r="B58" s="242"/>
      <c r="C58" s="242"/>
      <c r="D58" s="242"/>
      <c r="E58" s="242"/>
      <c r="F58" s="242"/>
      <c r="G58" s="242"/>
      <c r="H58" s="242"/>
    </row>
  </sheetData>
  <mergeCells count="8">
    <mergeCell ref="A1:H1"/>
    <mergeCell ref="A3:H3"/>
    <mergeCell ref="B9:B11"/>
    <mergeCell ref="C9:C11"/>
    <mergeCell ref="G9:G11"/>
    <mergeCell ref="B13:B14"/>
    <mergeCell ref="C13:C14"/>
    <mergeCell ref="G13:G14"/>
  </mergeCells>
  <phoneticPr fontId="2" type="noConversion"/>
  <printOptions horizontalCentered="1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4</vt:i4>
      </vt:variant>
    </vt:vector>
  </HeadingPairs>
  <TitlesOfParts>
    <vt:vector size="11" baseType="lpstr">
      <vt:lpstr>남중</vt:lpstr>
      <vt:lpstr>여중</vt:lpstr>
      <vt:lpstr>중 1학년부 </vt:lpstr>
      <vt:lpstr>남고</vt:lpstr>
      <vt:lpstr>여고</vt:lpstr>
      <vt:lpstr>고 1학년부</vt:lpstr>
      <vt:lpstr>신기록</vt:lpstr>
      <vt:lpstr>'고 1학년부'!Print_Area</vt:lpstr>
      <vt:lpstr>남중!Print_Area</vt:lpstr>
      <vt:lpstr>여중!Print_Area</vt:lpstr>
      <vt:lpstr>'중 1학년부 '!Print_Area</vt:lpstr>
    </vt:vector>
  </TitlesOfParts>
  <Company>대한육상경기연맹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김종환</dc:creator>
  <cp:lastModifiedBy>user</cp:lastModifiedBy>
  <cp:lastPrinted>2022-07-18T04:10:50Z</cp:lastPrinted>
  <dcterms:created xsi:type="dcterms:W3CDTF">1999-06-20T15:40:19Z</dcterms:created>
  <dcterms:modified xsi:type="dcterms:W3CDTF">2022-07-18T04:22:10Z</dcterms:modified>
</cp:coreProperties>
</file>