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69.xml" ContentType="application/vnd.openxmlformats-officedocument.spreadsheetml.externalLink+xml"/>
  <Override PartName="/xl/externalLinks/externalLink70.xml" ContentType="application/vnd.openxmlformats-officedocument.spreadsheetml.externalLink+xml"/>
  <Override PartName="/xl/externalLinks/externalLink71.xml" ContentType="application/vnd.openxmlformats-officedocument.spreadsheetml.externalLink+xml"/>
  <Override PartName="/xl/externalLinks/externalLink72.xml" ContentType="application/vnd.openxmlformats-officedocument.spreadsheetml.externalLink+xml"/>
  <Override PartName="/xl/externalLinks/externalLink73.xml" ContentType="application/vnd.openxmlformats-officedocument.spreadsheetml.externalLink+xml"/>
  <Override PartName="/xl/externalLinks/externalLink74.xml" ContentType="application/vnd.openxmlformats-officedocument.spreadsheetml.externalLink+xml"/>
  <Override PartName="/xl/externalLinks/externalLink75.xml" ContentType="application/vnd.openxmlformats-officedocument.spreadsheetml.externalLink+xml"/>
  <Override PartName="/xl/externalLinks/externalLink76.xml" ContentType="application/vnd.openxmlformats-officedocument.spreadsheetml.externalLink+xml"/>
  <Override PartName="/xl/externalLinks/externalLink77.xml" ContentType="application/vnd.openxmlformats-officedocument.spreadsheetml.externalLink+xml"/>
  <Override PartName="/xl/externalLinks/externalLink78.xml" ContentType="application/vnd.openxmlformats-officedocument.spreadsheetml.externalLink+xml"/>
  <Override PartName="/xl/externalLinks/externalLink79.xml" ContentType="application/vnd.openxmlformats-officedocument.spreadsheetml.externalLink+xml"/>
  <Override PartName="/xl/externalLinks/externalLink80.xml" ContentType="application/vnd.openxmlformats-officedocument.spreadsheetml.externalLink+xml"/>
  <Override PartName="/xl/externalLinks/externalLink81.xml" ContentType="application/vnd.openxmlformats-officedocument.spreadsheetml.externalLink+xml"/>
  <Override PartName="/xl/externalLinks/externalLink82.xml" ContentType="application/vnd.openxmlformats-officedocument.spreadsheetml.externalLink+xml"/>
  <Override PartName="/xl/externalLinks/externalLink83.xml" ContentType="application/vnd.openxmlformats-officedocument.spreadsheetml.externalLink+xml"/>
  <Override PartName="/xl/externalLinks/externalLink84.xml" ContentType="application/vnd.openxmlformats-officedocument.spreadsheetml.externalLink+xml"/>
  <Override PartName="/xl/externalLinks/externalLink85.xml" ContentType="application/vnd.openxmlformats-officedocument.spreadsheetml.externalLink+xml"/>
  <Override PartName="/xl/externalLinks/externalLink86.xml" ContentType="application/vnd.openxmlformats-officedocument.spreadsheetml.externalLink+xml"/>
  <Override PartName="/xl/externalLinks/externalLink87.xml" ContentType="application/vnd.openxmlformats-officedocument.spreadsheetml.externalLink+xml"/>
  <Override PartName="/xl/externalLinks/externalLink88.xml" ContentType="application/vnd.openxmlformats-officedocument.spreadsheetml.externalLink+xml"/>
  <Override PartName="/xl/externalLinks/externalLink89.xml" ContentType="application/vnd.openxmlformats-officedocument.spreadsheetml.externalLink+xml"/>
  <Override PartName="/xl/externalLinks/externalLink90.xml" ContentType="application/vnd.openxmlformats-officedocument.spreadsheetml.externalLink+xml"/>
  <Override PartName="/xl/externalLinks/externalLink91.xml" ContentType="application/vnd.openxmlformats-officedocument.spreadsheetml.externalLink+xml"/>
  <Override PartName="/xl/externalLinks/externalLink92.xml" ContentType="application/vnd.openxmlformats-officedocument.spreadsheetml.externalLink+xml"/>
  <Override PartName="/xl/externalLinks/externalLink93.xml" ContentType="application/vnd.openxmlformats-officedocument.spreadsheetml.externalLink+xml"/>
  <Override PartName="/xl/externalLinks/externalLink94.xml" ContentType="application/vnd.openxmlformats-officedocument.spreadsheetml.externalLink+xml"/>
  <Override PartName="/xl/externalLinks/externalLink95.xml" ContentType="application/vnd.openxmlformats-officedocument.spreadsheetml.externalLink+xml"/>
  <Override PartName="/xl/externalLinks/externalLink96.xml" ContentType="application/vnd.openxmlformats-officedocument.spreadsheetml.externalLink+xml"/>
  <Override PartName="/xl/externalLinks/externalLink97.xml" ContentType="application/vnd.openxmlformats-officedocument.spreadsheetml.externalLink+xml"/>
  <Override PartName="/xl/externalLinks/externalLink98.xml" ContentType="application/vnd.openxmlformats-officedocument.spreadsheetml.externalLink+xml"/>
  <Override PartName="/xl/externalLinks/externalLink99.xml" ContentType="application/vnd.openxmlformats-officedocument.spreadsheetml.externalLink+xml"/>
  <Override PartName="/xl/externalLinks/externalLink100.xml" ContentType="application/vnd.openxmlformats-officedocument.spreadsheetml.externalLink+xml"/>
  <Override PartName="/xl/externalLinks/externalLink101.xml" ContentType="application/vnd.openxmlformats-officedocument.spreadsheetml.externalLink+xml"/>
  <Override PartName="/xl/externalLinks/externalLink102.xml" ContentType="application/vnd.openxmlformats-officedocument.spreadsheetml.externalLink+xml"/>
  <Override PartName="/xl/externalLinks/externalLink103.xml" ContentType="application/vnd.openxmlformats-officedocument.spreadsheetml.externalLink+xml"/>
  <Override PartName="/xl/externalLinks/externalLink104.xml" ContentType="application/vnd.openxmlformats-officedocument.spreadsheetml.externalLink+xml"/>
  <Override PartName="/xl/externalLinks/externalLink105.xml" ContentType="application/vnd.openxmlformats-officedocument.spreadsheetml.externalLink+xml"/>
  <Override PartName="/xl/externalLinks/externalLink106.xml" ContentType="application/vnd.openxmlformats-officedocument.spreadsheetml.externalLink+xml"/>
  <Override PartName="/xl/externalLinks/externalLink107.xml" ContentType="application/vnd.openxmlformats-officedocument.spreadsheetml.externalLink+xml"/>
  <Override PartName="/xl/externalLinks/externalLink108.xml" ContentType="application/vnd.openxmlformats-officedocument.spreadsheetml.externalLink+xml"/>
  <Override PartName="/xl/externalLinks/externalLink109.xml" ContentType="application/vnd.openxmlformats-officedocument.spreadsheetml.externalLink+xml"/>
  <Override PartName="/xl/externalLinks/externalLink110.xml" ContentType="application/vnd.openxmlformats-officedocument.spreadsheetml.externalLink+xml"/>
  <Override PartName="/xl/externalLinks/externalLink111.xml" ContentType="application/vnd.openxmlformats-officedocument.spreadsheetml.externalLink+xml"/>
  <Override PartName="/xl/externalLinks/externalLink112.xml" ContentType="application/vnd.openxmlformats-officedocument.spreadsheetml.externalLink+xml"/>
  <Override PartName="/xl/externalLinks/externalLink113.xml" ContentType="application/vnd.openxmlformats-officedocument.spreadsheetml.externalLink+xml"/>
  <Override PartName="/xl/externalLinks/externalLink114.xml" ContentType="application/vnd.openxmlformats-officedocument.spreadsheetml.externalLink+xml"/>
  <Override PartName="/xl/externalLinks/externalLink115.xml" ContentType="application/vnd.openxmlformats-officedocument.spreadsheetml.externalLink+xml"/>
  <Override PartName="/xl/externalLinks/externalLink116.xml" ContentType="application/vnd.openxmlformats-officedocument.spreadsheetml.externalLink+xml"/>
  <Override PartName="/xl/externalLinks/externalLink117.xml" ContentType="application/vnd.openxmlformats-officedocument.spreadsheetml.externalLink+xml"/>
  <Override PartName="/xl/externalLinks/externalLink118.xml" ContentType="application/vnd.openxmlformats-officedocument.spreadsheetml.externalLink+xml"/>
  <Override PartName="/xl/externalLinks/externalLink119.xml" ContentType="application/vnd.openxmlformats-officedocument.spreadsheetml.externalLink+xml"/>
  <Override PartName="/xl/externalLinks/externalLink120.xml" ContentType="application/vnd.openxmlformats-officedocument.spreadsheetml.externalLink+xml"/>
  <Override PartName="/xl/externalLinks/externalLink121.xml" ContentType="application/vnd.openxmlformats-officedocument.spreadsheetml.externalLink+xml"/>
  <Override PartName="/xl/externalLinks/externalLink122.xml" ContentType="application/vnd.openxmlformats-officedocument.spreadsheetml.externalLink+xml"/>
  <Override PartName="/xl/externalLinks/externalLink123.xml" ContentType="application/vnd.openxmlformats-officedocument.spreadsheetml.externalLink+xml"/>
  <Override PartName="/xl/externalLinks/externalLink124.xml" ContentType="application/vnd.openxmlformats-officedocument.spreadsheetml.externalLink+xml"/>
  <Override PartName="/xl/externalLinks/externalLink125.xml" ContentType="application/vnd.openxmlformats-officedocument.spreadsheetml.externalLink+xml"/>
  <Override PartName="/xl/externalLinks/externalLink126.xml" ContentType="application/vnd.openxmlformats-officedocument.spreadsheetml.externalLink+xml"/>
  <Override PartName="/xl/externalLinks/externalLink127.xml" ContentType="application/vnd.openxmlformats-officedocument.spreadsheetml.externalLink+xml"/>
  <Override PartName="/xl/externalLinks/externalLink128.xml" ContentType="application/vnd.openxmlformats-officedocument.spreadsheetml.externalLink+xml"/>
  <Override PartName="/xl/externalLinks/externalLink129.xml" ContentType="application/vnd.openxmlformats-officedocument.spreadsheetml.externalLink+xml"/>
  <Override PartName="/xl/externalLinks/externalLink130.xml" ContentType="application/vnd.openxmlformats-officedocument.spreadsheetml.externalLink+xml"/>
  <Override PartName="/xl/externalLinks/externalLink131.xml" ContentType="application/vnd.openxmlformats-officedocument.spreadsheetml.externalLink+xml"/>
  <Override PartName="/xl/externalLinks/externalLink132.xml" ContentType="application/vnd.openxmlformats-officedocument.spreadsheetml.externalLink+xml"/>
  <Override PartName="/xl/externalLinks/externalLink133.xml" ContentType="application/vnd.openxmlformats-officedocument.spreadsheetml.externalLink+xml"/>
  <Override PartName="/xl/externalLinks/externalLink134.xml" ContentType="application/vnd.openxmlformats-officedocument.spreadsheetml.externalLink+xml"/>
  <Override PartName="/xl/externalLinks/externalLink135.xml" ContentType="application/vnd.openxmlformats-officedocument.spreadsheetml.externalLink+xml"/>
  <Override PartName="/xl/externalLinks/externalLink136.xml" ContentType="application/vnd.openxmlformats-officedocument.spreadsheetml.externalLink+xml"/>
  <Override PartName="/xl/externalLinks/externalLink137.xml" ContentType="application/vnd.openxmlformats-officedocument.spreadsheetml.externalLink+xml"/>
  <Override PartName="/xl/externalLinks/externalLink138.xml" ContentType="application/vnd.openxmlformats-officedocument.spreadsheetml.externalLink+xml"/>
  <Override PartName="/xl/externalLinks/externalLink139.xml" ContentType="application/vnd.openxmlformats-officedocument.spreadsheetml.externalLink+xml"/>
  <Override PartName="/xl/externalLinks/externalLink140.xml" ContentType="application/vnd.openxmlformats-officedocument.spreadsheetml.externalLink+xml"/>
  <Override PartName="/xl/externalLinks/externalLink141.xml" ContentType="application/vnd.openxmlformats-officedocument.spreadsheetml.externalLink+xml"/>
  <Override PartName="/xl/externalLinks/externalLink14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153\OneDrive\바탕 화면\"/>
    </mc:Choice>
  </mc:AlternateContent>
  <bookViews>
    <workbookView xWindow="28680" yWindow="-825" windowWidth="29040" windowHeight="15840"/>
  </bookViews>
  <sheets>
    <sheet name="3,4학년부" sheetId="14" r:id="rId1"/>
    <sheet name="5학년부" sheetId="10" r:id="rId2"/>
    <sheet name="6학년부" sheetId="16" r:id="rId3"/>
    <sheet name="중1학년부" sheetId="33" r:id="rId4"/>
    <sheet name="중2학년부" sheetId="34" r:id="rId5"/>
    <sheet name="중3학년부" sheetId="35" r:id="rId6"/>
    <sheet name="고1학년부" sheetId="30" r:id="rId7"/>
    <sheet name="고2학년부" sheetId="31" r:id="rId8"/>
    <sheet name="고3학년부" sheetId="32" r:id="rId9"/>
    <sheet name="통합경기" sheetId="29" r:id="rId10"/>
  </sheets>
  <externalReferences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  <externalReference r:id="rId81"/>
    <externalReference r:id="rId82"/>
    <externalReference r:id="rId83"/>
    <externalReference r:id="rId84"/>
    <externalReference r:id="rId85"/>
    <externalReference r:id="rId86"/>
    <externalReference r:id="rId87"/>
    <externalReference r:id="rId88"/>
    <externalReference r:id="rId89"/>
    <externalReference r:id="rId90"/>
    <externalReference r:id="rId91"/>
    <externalReference r:id="rId92"/>
    <externalReference r:id="rId93"/>
    <externalReference r:id="rId94"/>
    <externalReference r:id="rId95"/>
    <externalReference r:id="rId96"/>
    <externalReference r:id="rId97"/>
    <externalReference r:id="rId98"/>
    <externalReference r:id="rId99"/>
    <externalReference r:id="rId100"/>
    <externalReference r:id="rId101"/>
    <externalReference r:id="rId102"/>
    <externalReference r:id="rId103"/>
    <externalReference r:id="rId104"/>
    <externalReference r:id="rId105"/>
    <externalReference r:id="rId106"/>
    <externalReference r:id="rId107"/>
    <externalReference r:id="rId108"/>
    <externalReference r:id="rId109"/>
    <externalReference r:id="rId110"/>
    <externalReference r:id="rId111"/>
    <externalReference r:id="rId112"/>
    <externalReference r:id="rId113"/>
    <externalReference r:id="rId114"/>
    <externalReference r:id="rId115"/>
    <externalReference r:id="rId116"/>
    <externalReference r:id="rId117"/>
    <externalReference r:id="rId118"/>
    <externalReference r:id="rId119"/>
    <externalReference r:id="rId120"/>
    <externalReference r:id="rId121"/>
    <externalReference r:id="rId122"/>
    <externalReference r:id="rId123"/>
    <externalReference r:id="rId124"/>
    <externalReference r:id="rId125"/>
    <externalReference r:id="rId126"/>
    <externalReference r:id="rId127"/>
    <externalReference r:id="rId128"/>
    <externalReference r:id="rId129"/>
    <externalReference r:id="rId130"/>
    <externalReference r:id="rId131"/>
    <externalReference r:id="rId132"/>
    <externalReference r:id="rId133"/>
    <externalReference r:id="rId134"/>
    <externalReference r:id="rId135"/>
    <externalReference r:id="rId136"/>
    <externalReference r:id="rId137"/>
    <externalReference r:id="rId138"/>
    <externalReference r:id="rId139"/>
    <externalReference r:id="rId140"/>
    <externalReference r:id="rId141"/>
    <externalReference r:id="rId142"/>
    <externalReference r:id="rId143"/>
    <externalReference r:id="rId144"/>
    <externalReference r:id="rId145"/>
    <externalReference r:id="rId146"/>
    <externalReference r:id="rId147"/>
    <externalReference r:id="rId148"/>
    <externalReference r:id="rId149"/>
    <externalReference r:id="rId150"/>
    <externalReference r:id="rId151"/>
    <externalReference r:id="rId152"/>
  </externalReferences>
  <definedNames>
    <definedName name="_xlnm.Print_Area" localSheetId="0">'3,4학년부'!$A$1:$Z$33</definedName>
    <definedName name="_xlnm.Print_Area" localSheetId="1">'5학년부'!$A$1:$Z$31</definedName>
    <definedName name="_xlnm.Print_Area" localSheetId="2">'6학년부'!$A$1:$Z$31</definedName>
    <definedName name="_xlnm.Print_Area" localSheetId="6">고1학년부!$A$1:$Z$58</definedName>
    <definedName name="_xlnm.Print_Area" localSheetId="7">고2학년부!$A$1:$Z$53</definedName>
    <definedName name="_xlnm.Print_Area" localSheetId="8">고3학년부!$A$1:$Z$50</definedName>
    <definedName name="_xlnm.Print_Area" localSheetId="3">중1학년부!$A$1:$Z$54</definedName>
    <definedName name="_xlnm.Print_Area" localSheetId="4">중2학년부!$A$1:$Z$52</definedName>
    <definedName name="_xlnm.Print_Area" localSheetId="5">중3학년부!$A$1:$Z$52</definedName>
    <definedName name="_xlnm.Print_Area" localSheetId="9">통합경기!$A$1:$Z$57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13" i="31" l="1"/>
  <c r="Y13" i="31"/>
  <c r="X13" i="31"/>
  <c r="W13" i="31"/>
  <c r="V13" i="31"/>
  <c r="U13" i="31"/>
  <c r="T13" i="31"/>
  <c r="S13" i="31"/>
  <c r="R13" i="31"/>
  <c r="Q13" i="31"/>
  <c r="P13" i="31"/>
  <c r="O13" i="31"/>
  <c r="N13" i="31"/>
  <c r="M13" i="31"/>
  <c r="L13" i="31"/>
  <c r="K13" i="31"/>
  <c r="J13" i="31"/>
  <c r="I13" i="31"/>
  <c r="H13" i="31"/>
  <c r="G13" i="31"/>
  <c r="F13" i="31"/>
  <c r="E13" i="31"/>
  <c r="D13" i="31"/>
  <c r="C13" i="31"/>
  <c r="N50" i="35" l="1"/>
  <c r="M50" i="35"/>
  <c r="L50" i="35"/>
  <c r="K50" i="35"/>
  <c r="J50" i="35"/>
  <c r="I50" i="35"/>
  <c r="H50" i="35"/>
  <c r="G50" i="35"/>
  <c r="F50" i="35"/>
  <c r="E50" i="35"/>
  <c r="D50" i="35"/>
  <c r="C50" i="35"/>
  <c r="Q49" i="35"/>
  <c r="P49" i="35"/>
  <c r="O49" i="35"/>
  <c r="N49" i="35"/>
  <c r="M49" i="35"/>
  <c r="L49" i="35"/>
  <c r="K49" i="35"/>
  <c r="J49" i="35"/>
  <c r="I49" i="35"/>
  <c r="H49" i="35"/>
  <c r="G49" i="35"/>
  <c r="F49" i="35"/>
  <c r="E49" i="35"/>
  <c r="D49" i="35"/>
  <c r="C49" i="35"/>
  <c r="N48" i="35"/>
  <c r="M48" i="35"/>
  <c r="L48" i="35"/>
  <c r="K48" i="35"/>
  <c r="J48" i="35"/>
  <c r="I48" i="35"/>
  <c r="H48" i="35"/>
  <c r="G48" i="35"/>
  <c r="F48" i="35"/>
  <c r="E48" i="35"/>
  <c r="D48" i="35"/>
  <c r="C48" i="35"/>
  <c r="M47" i="35"/>
  <c r="J47" i="35"/>
  <c r="G47" i="35"/>
  <c r="D47" i="35"/>
  <c r="N46" i="35"/>
  <c r="M46" i="35"/>
  <c r="L46" i="35"/>
  <c r="K46" i="35"/>
  <c r="J46" i="35"/>
  <c r="I46" i="35"/>
  <c r="H46" i="35"/>
  <c r="G46" i="35"/>
  <c r="F46" i="35"/>
  <c r="E46" i="35"/>
  <c r="D46" i="35"/>
  <c r="C46" i="35"/>
  <c r="V45" i="35"/>
  <c r="S45" i="35"/>
  <c r="P45" i="35"/>
  <c r="M45" i="35"/>
  <c r="J45" i="35"/>
  <c r="G45" i="35"/>
  <c r="D45" i="35"/>
  <c r="W44" i="35"/>
  <c r="V44" i="35"/>
  <c r="U44" i="35"/>
  <c r="T44" i="35"/>
  <c r="S44" i="35"/>
  <c r="R44" i="35"/>
  <c r="Q44" i="35"/>
  <c r="P44" i="35"/>
  <c r="O44" i="35"/>
  <c r="N44" i="35"/>
  <c r="M44" i="35"/>
  <c r="L44" i="35"/>
  <c r="K44" i="35"/>
  <c r="J44" i="35"/>
  <c r="I44" i="35"/>
  <c r="H44" i="35"/>
  <c r="G44" i="35"/>
  <c r="F44" i="35"/>
  <c r="E44" i="35"/>
  <c r="D44" i="35"/>
  <c r="C44" i="35"/>
  <c r="E43" i="35"/>
  <c r="D43" i="35"/>
  <c r="C43" i="35"/>
  <c r="K42" i="35"/>
  <c r="J42" i="35"/>
  <c r="I42" i="35"/>
  <c r="H42" i="35"/>
  <c r="G42" i="35"/>
  <c r="F42" i="35"/>
  <c r="E42" i="35"/>
  <c r="D42" i="35"/>
  <c r="C42" i="35"/>
  <c r="D41" i="35"/>
  <c r="T40" i="35"/>
  <c r="S40" i="35"/>
  <c r="R40" i="35"/>
  <c r="Q40" i="35"/>
  <c r="P40" i="35"/>
  <c r="O40" i="35"/>
  <c r="N40" i="35"/>
  <c r="M40" i="35"/>
  <c r="L40" i="35"/>
  <c r="K40" i="35"/>
  <c r="J40" i="35"/>
  <c r="I40" i="35"/>
  <c r="H40" i="35"/>
  <c r="G40" i="35"/>
  <c r="F40" i="35"/>
  <c r="E40" i="35"/>
  <c r="D40" i="35"/>
  <c r="C40" i="35"/>
  <c r="W39" i="35"/>
  <c r="V39" i="35"/>
  <c r="U39" i="35"/>
  <c r="T39" i="35"/>
  <c r="S39" i="35"/>
  <c r="R39" i="35"/>
  <c r="Q39" i="35"/>
  <c r="P39" i="35"/>
  <c r="O39" i="35"/>
  <c r="N39" i="35"/>
  <c r="M39" i="35"/>
  <c r="L39" i="35"/>
  <c r="K39" i="35"/>
  <c r="J39" i="35"/>
  <c r="I39" i="35"/>
  <c r="H39" i="35"/>
  <c r="G39" i="35"/>
  <c r="F39" i="35"/>
  <c r="E39" i="35"/>
  <c r="D39" i="35"/>
  <c r="C39" i="35"/>
  <c r="Z38" i="35"/>
  <c r="Y38" i="35"/>
  <c r="X38" i="35"/>
  <c r="W38" i="35"/>
  <c r="V38" i="35"/>
  <c r="U38" i="35"/>
  <c r="T38" i="35"/>
  <c r="S38" i="35"/>
  <c r="R38" i="35"/>
  <c r="Q38" i="35"/>
  <c r="P38" i="35"/>
  <c r="O38" i="35"/>
  <c r="N38" i="35"/>
  <c r="M38" i="35"/>
  <c r="L38" i="35"/>
  <c r="K38" i="35"/>
  <c r="J38" i="35"/>
  <c r="I38" i="35"/>
  <c r="H38" i="35"/>
  <c r="G38" i="35"/>
  <c r="F38" i="35"/>
  <c r="E38" i="35"/>
  <c r="D38" i="35"/>
  <c r="C38" i="35"/>
  <c r="Q37" i="35"/>
  <c r="P37" i="35"/>
  <c r="O37" i="35"/>
  <c r="N37" i="35"/>
  <c r="M37" i="35"/>
  <c r="L37" i="35"/>
  <c r="K37" i="35"/>
  <c r="J37" i="35"/>
  <c r="I37" i="35"/>
  <c r="H37" i="35"/>
  <c r="G37" i="35"/>
  <c r="F37" i="35"/>
  <c r="E37" i="35"/>
  <c r="D37" i="35"/>
  <c r="C37" i="35"/>
  <c r="W36" i="35"/>
  <c r="V36" i="35"/>
  <c r="U36" i="35"/>
  <c r="T36" i="35"/>
  <c r="S36" i="35"/>
  <c r="R36" i="35"/>
  <c r="Q36" i="35"/>
  <c r="P36" i="35"/>
  <c r="O36" i="35"/>
  <c r="N36" i="35"/>
  <c r="M36" i="35"/>
  <c r="L36" i="35"/>
  <c r="K36" i="35"/>
  <c r="J36" i="35"/>
  <c r="I36" i="35"/>
  <c r="H36" i="35"/>
  <c r="G36" i="35"/>
  <c r="F36" i="35"/>
  <c r="E36" i="35"/>
  <c r="D36" i="35"/>
  <c r="C36" i="35"/>
  <c r="D35" i="35"/>
  <c r="W34" i="35"/>
  <c r="V34" i="35"/>
  <c r="U34" i="35"/>
  <c r="T34" i="35"/>
  <c r="S34" i="35"/>
  <c r="R34" i="35"/>
  <c r="Q34" i="35"/>
  <c r="P34" i="35"/>
  <c r="O34" i="35"/>
  <c r="N34" i="35"/>
  <c r="M34" i="35"/>
  <c r="L34" i="35"/>
  <c r="K34" i="35"/>
  <c r="J34" i="35"/>
  <c r="I34" i="35"/>
  <c r="H34" i="35"/>
  <c r="G34" i="35"/>
  <c r="F34" i="35"/>
  <c r="E34" i="35"/>
  <c r="D34" i="35"/>
  <c r="C34" i="35"/>
  <c r="D33" i="35"/>
  <c r="T32" i="35"/>
  <c r="S32" i="35"/>
  <c r="R32" i="35"/>
  <c r="Q32" i="35"/>
  <c r="P32" i="35"/>
  <c r="O32" i="35"/>
  <c r="N32" i="35"/>
  <c r="M32" i="35"/>
  <c r="L32" i="35"/>
  <c r="K32" i="35"/>
  <c r="J32" i="35"/>
  <c r="I32" i="35"/>
  <c r="H32" i="35"/>
  <c r="G32" i="35"/>
  <c r="F32" i="35"/>
  <c r="E32" i="35"/>
  <c r="D32" i="35"/>
  <c r="C32" i="35"/>
  <c r="Z26" i="35"/>
  <c r="Y26" i="35"/>
  <c r="X26" i="35"/>
  <c r="W26" i="35"/>
  <c r="V26" i="35"/>
  <c r="U26" i="35"/>
  <c r="T26" i="35"/>
  <c r="S26" i="35"/>
  <c r="R26" i="35"/>
  <c r="Q26" i="35"/>
  <c r="P26" i="35"/>
  <c r="O26" i="35"/>
  <c r="N26" i="35"/>
  <c r="M26" i="35"/>
  <c r="L26" i="35"/>
  <c r="K26" i="35"/>
  <c r="J26" i="35"/>
  <c r="I26" i="35"/>
  <c r="H26" i="35"/>
  <c r="G26" i="35"/>
  <c r="F26" i="35"/>
  <c r="E26" i="35"/>
  <c r="D26" i="35"/>
  <c r="C26" i="35"/>
  <c r="T25" i="35"/>
  <c r="S25" i="35"/>
  <c r="R25" i="35"/>
  <c r="Q25" i="35"/>
  <c r="P25" i="35"/>
  <c r="O25" i="35"/>
  <c r="N25" i="35"/>
  <c r="M25" i="35"/>
  <c r="L25" i="35"/>
  <c r="K25" i="35"/>
  <c r="J25" i="35"/>
  <c r="I25" i="35"/>
  <c r="H25" i="35"/>
  <c r="G25" i="35"/>
  <c r="F25" i="35"/>
  <c r="E25" i="35"/>
  <c r="D25" i="35"/>
  <c r="C25" i="35"/>
  <c r="Q24" i="35"/>
  <c r="P24" i="35"/>
  <c r="O24" i="35"/>
  <c r="N24" i="35"/>
  <c r="M24" i="35"/>
  <c r="L24" i="35"/>
  <c r="K24" i="35"/>
  <c r="J24" i="35"/>
  <c r="I24" i="35"/>
  <c r="H24" i="35"/>
  <c r="G24" i="35"/>
  <c r="F24" i="35"/>
  <c r="E24" i="35"/>
  <c r="D24" i="35"/>
  <c r="C24" i="35"/>
  <c r="M23" i="35"/>
  <c r="J23" i="35"/>
  <c r="G23" i="35"/>
  <c r="D23" i="35"/>
  <c r="N22" i="35"/>
  <c r="M22" i="35"/>
  <c r="L22" i="35"/>
  <c r="K22" i="35"/>
  <c r="J22" i="35"/>
  <c r="I22" i="35"/>
  <c r="H22" i="35"/>
  <c r="G22" i="35"/>
  <c r="F22" i="35"/>
  <c r="E22" i="35"/>
  <c r="D22" i="35"/>
  <c r="C22" i="35"/>
  <c r="V21" i="35"/>
  <c r="S21" i="35"/>
  <c r="P21" i="35"/>
  <c r="M21" i="35"/>
  <c r="J21" i="35"/>
  <c r="G21" i="35"/>
  <c r="D21" i="35"/>
  <c r="W20" i="35"/>
  <c r="V20" i="35"/>
  <c r="U20" i="35"/>
  <c r="T20" i="35"/>
  <c r="S20" i="35"/>
  <c r="R20" i="35"/>
  <c r="Q20" i="35"/>
  <c r="P20" i="35"/>
  <c r="O20" i="35"/>
  <c r="N20" i="35"/>
  <c r="M20" i="35"/>
  <c r="L20" i="35"/>
  <c r="K20" i="35"/>
  <c r="J20" i="35"/>
  <c r="I20" i="35"/>
  <c r="H20" i="35"/>
  <c r="G20" i="35"/>
  <c r="F20" i="35"/>
  <c r="E20" i="35"/>
  <c r="D20" i="35"/>
  <c r="C20" i="35"/>
  <c r="H19" i="35"/>
  <c r="G19" i="35"/>
  <c r="F19" i="35"/>
  <c r="E19" i="35"/>
  <c r="D19" i="35"/>
  <c r="C19" i="35"/>
  <c r="E18" i="35"/>
  <c r="D18" i="35"/>
  <c r="C18" i="35"/>
  <c r="H17" i="35"/>
  <c r="G17" i="35"/>
  <c r="F17" i="35"/>
  <c r="E17" i="35"/>
  <c r="D17" i="35"/>
  <c r="C17" i="35"/>
  <c r="D16" i="35"/>
  <c r="Z15" i="35"/>
  <c r="Y15" i="35"/>
  <c r="X15" i="35"/>
  <c r="W15" i="35"/>
  <c r="V15" i="35"/>
  <c r="U15" i="35"/>
  <c r="T15" i="35"/>
  <c r="S15" i="35"/>
  <c r="R15" i="35"/>
  <c r="Q15" i="35"/>
  <c r="P15" i="35"/>
  <c r="O15" i="35"/>
  <c r="N15" i="35"/>
  <c r="M15" i="35"/>
  <c r="L15" i="35"/>
  <c r="K15" i="35"/>
  <c r="J15" i="35"/>
  <c r="I15" i="35"/>
  <c r="H15" i="35"/>
  <c r="G15" i="35"/>
  <c r="F15" i="35"/>
  <c r="E15" i="35"/>
  <c r="D15" i="35"/>
  <c r="C15" i="35"/>
  <c r="Z14" i="35"/>
  <c r="Y14" i="35"/>
  <c r="X14" i="35"/>
  <c r="W14" i="35"/>
  <c r="V14" i="35"/>
  <c r="U14" i="35"/>
  <c r="T14" i="35"/>
  <c r="S14" i="35"/>
  <c r="R14" i="35"/>
  <c r="Q14" i="35"/>
  <c r="P14" i="35"/>
  <c r="O14" i="35"/>
  <c r="N14" i="35"/>
  <c r="M14" i="35"/>
  <c r="L14" i="35"/>
  <c r="K14" i="35"/>
  <c r="J14" i="35"/>
  <c r="I14" i="35"/>
  <c r="H14" i="35"/>
  <c r="G14" i="35"/>
  <c r="F14" i="35"/>
  <c r="E14" i="35"/>
  <c r="D14" i="35"/>
  <c r="C14" i="35"/>
  <c r="Z13" i="35"/>
  <c r="Y13" i="35"/>
  <c r="X13" i="35"/>
  <c r="W13" i="35"/>
  <c r="V13" i="35"/>
  <c r="U13" i="35"/>
  <c r="T13" i="35"/>
  <c r="S13" i="35"/>
  <c r="R13" i="35"/>
  <c r="Q13" i="35"/>
  <c r="P13" i="35"/>
  <c r="O13" i="35"/>
  <c r="N13" i="35"/>
  <c r="M13" i="35"/>
  <c r="L13" i="35"/>
  <c r="K13" i="35"/>
  <c r="J13" i="35"/>
  <c r="I13" i="35"/>
  <c r="H13" i="35"/>
  <c r="G13" i="35"/>
  <c r="F13" i="35"/>
  <c r="E13" i="35"/>
  <c r="D13" i="35"/>
  <c r="C13" i="35"/>
  <c r="Z12" i="35"/>
  <c r="Y12" i="35"/>
  <c r="X12" i="35"/>
  <c r="W12" i="35"/>
  <c r="V12" i="35"/>
  <c r="U12" i="35"/>
  <c r="T12" i="35"/>
  <c r="S12" i="35"/>
  <c r="R12" i="35"/>
  <c r="Q12" i="35"/>
  <c r="P12" i="35"/>
  <c r="O12" i="35"/>
  <c r="N12" i="35"/>
  <c r="M12" i="35"/>
  <c r="L12" i="35"/>
  <c r="K12" i="35"/>
  <c r="J12" i="35"/>
  <c r="I12" i="35"/>
  <c r="H12" i="35"/>
  <c r="G12" i="35"/>
  <c r="F12" i="35"/>
  <c r="E12" i="35"/>
  <c r="D12" i="35"/>
  <c r="C12" i="35"/>
  <c r="T11" i="35"/>
  <c r="S11" i="35"/>
  <c r="R11" i="35"/>
  <c r="Q11" i="35"/>
  <c r="P11" i="35"/>
  <c r="O11" i="35"/>
  <c r="N11" i="35"/>
  <c r="M11" i="35"/>
  <c r="L11" i="35"/>
  <c r="K11" i="35"/>
  <c r="J11" i="35"/>
  <c r="I11" i="35"/>
  <c r="H11" i="35"/>
  <c r="G11" i="35"/>
  <c r="F11" i="35"/>
  <c r="E11" i="35"/>
  <c r="D11" i="35"/>
  <c r="C11" i="35"/>
  <c r="D10" i="35"/>
  <c r="T9" i="35"/>
  <c r="S9" i="35"/>
  <c r="R9" i="35"/>
  <c r="Q9" i="35"/>
  <c r="P9" i="35"/>
  <c r="O9" i="35"/>
  <c r="N9" i="35"/>
  <c r="M9" i="35"/>
  <c r="L9" i="35"/>
  <c r="K9" i="35"/>
  <c r="J9" i="35"/>
  <c r="I9" i="35"/>
  <c r="H9" i="35"/>
  <c r="G9" i="35"/>
  <c r="F9" i="35"/>
  <c r="E9" i="35"/>
  <c r="D9" i="35"/>
  <c r="C9" i="35"/>
  <c r="D8" i="35"/>
  <c r="Z7" i="35"/>
  <c r="Y7" i="35"/>
  <c r="X7" i="35"/>
  <c r="W7" i="35"/>
  <c r="V7" i="35"/>
  <c r="U7" i="35"/>
  <c r="T7" i="35"/>
  <c r="S7" i="35"/>
  <c r="R7" i="35"/>
  <c r="Q7" i="35"/>
  <c r="P7" i="35"/>
  <c r="O7" i="35"/>
  <c r="N7" i="35"/>
  <c r="M7" i="35"/>
  <c r="L7" i="35"/>
  <c r="K7" i="35"/>
  <c r="J7" i="35"/>
  <c r="I7" i="35"/>
  <c r="H7" i="35"/>
  <c r="G7" i="35"/>
  <c r="F7" i="35"/>
  <c r="E7" i="35"/>
  <c r="D7" i="35"/>
  <c r="C7" i="35"/>
  <c r="N50" i="34"/>
  <c r="M50" i="34"/>
  <c r="L50" i="34"/>
  <c r="K50" i="34"/>
  <c r="J50" i="34"/>
  <c r="I50" i="34"/>
  <c r="H50" i="34"/>
  <c r="G50" i="34"/>
  <c r="F50" i="34"/>
  <c r="E50" i="34"/>
  <c r="D50" i="34"/>
  <c r="C50" i="34"/>
  <c r="T49" i="34"/>
  <c r="S49" i="34"/>
  <c r="R49" i="34"/>
  <c r="Q49" i="34"/>
  <c r="P49" i="34"/>
  <c r="O49" i="34"/>
  <c r="N49" i="34"/>
  <c r="M49" i="34"/>
  <c r="L49" i="34"/>
  <c r="K49" i="34"/>
  <c r="J49" i="34"/>
  <c r="I49" i="34"/>
  <c r="H49" i="34"/>
  <c r="G49" i="34"/>
  <c r="F49" i="34"/>
  <c r="E49" i="34"/>
  <c r="D49" i="34"/>
  <c r="C49" i="34"/>
  <c r="Q48" i="34"/>
  <c r="P48" i="34"/>
  <c r="O48" i="34"/>
  <c r="N48" i="34"/>
  <c r="M48" i="34"/>
  <c r="L48" i="34"/>
  <c r="K48" i="34"/>
  <c r="J48" i="34"/>
  <c r="I48" i="34"/>
  <c r="H48" i="34"/>
  <c r="G48" i="34"/>
  <c r="F48" i="34"/>
  <c r="E48" i="34"/>
  <c r="D48" i="34"/>
  <c r="C48" i="34"/>
  <c r="Y47" i="34"/>
  <c r="V47" i="34"/>
  <c r="S47" i="34"/>
  <c r="P47" i="34"/>
  <c r="M47" i="34"/>
  <c r="J47" i="34"/>
  <c r="G47" i="34"/>
  <c r="D47" i="34"/>
  <c r="Z46" i="34"/>
  <c r="Y46" i="34"/>
  <c r="X46" i="34"/>
  <c r="W46" i="34"/>
  <c r="V46" i="34"/>
  <c r="U46" i="34"/>
  <c r="T46" i="34"/>
  <c r="S46" i="34"/>
  <c r="R46" i="34"/>
  <c r="Q46" i="34"/>
  <c r="P46" i="34"/>
  <c r="O46" i="34"/>
  <c r="N46" i="34"/>
  <c r="M46" i="34"/>
  <c r="L46" i="34"/>
  <c r="K46" i="34"/>
  <c r="J46" i="34"/>
  <c r="I46" i="34"/>
  <c r="H46" i="34"/>
  <c r="G46" i="34"/>
  <c r="F46" i="34"/>
  <c r="E46" i="34"/>
  <c r="D46" i="34"/>
  <c r="C46" i="34"/>
  <c r="Y45" i="34"/>
  <c r="V45" i="34"/>
  <c r="S45" i="34"/>
  <c r="P45" i="34"/>
  <c r="M45" i="34"/>
  <c r="J45" i="34"/>
  <c r="G45" i="34"/>
  <c r="D45" i="34"/>
  <c r="Z44" i="34"/>
  <c r="Y44" i="34"/>
  <c r="X44" i="34"/>
  <c r="W44" i="34"/>
  <c r="V44" i="34"/>
  <c r="U44" i="34"/>
  <c r="T44" i="34"/>
  <c r="S44" i="34"/>
  <c r="R44" i="34"/>
  <c r="Q44" i="34"/>
  <c r="P44" i="34"/>
  <c r="O44" i="34"/>
  <c r="N44" i="34"/>
  <c r="M44" i="34"/>
  <c r="L44" i="34"/>
  <c r="K44" i="34"/>
  <c r="J44" i="34"/>
  <c r="I44" i="34"/>
  <c r="H44" i="34"/>
  <c r="G44" i="34"/>
  <c r="F44" i="34"/>
  <c r="E44" i="34"/>
  <c r="D44" i="34"/>
  <c r="C44" i="34"/>
  <c r="K43" i="34"/>
  <c r="J43" i="34"/>
  <c r="I43" i="34"/>
  <c r="H43" i="34"/>
  <c r="G43" i="34"/>
  <c r="F43" i="34"/>
  <c r="E43" i="34"/>
  <c r="D43" i="34"/>
  <c r="C43" i="34"/>
  <c r="N42" i="34"/>
  <c r="M42" i="34"/>
  <c r="L42" i="34"/>
  <c r="K42" i="34"/>
  <c r="J42" i="34"/>
  <c r="I42" i="34"/>
  <c r="H42" i="34"/>
  <c r="G42" i="34"/>
  <c r="F42" i="34"/>
  <c r="E42" i="34"/>
  <c r="D42" i="34"/>
  <c r="C42" i="34"/>
  <c r="D41" i="34"/>
  <c r="Z40" i="34"/>
  <c r="Y40" i="34"/>
  <c r="X40" i="34"/>
  <c r="W40" i="34"/>
  <c r="V40" i="34"/>
  <c r="U40" i="34"/>
  <c r="T40" i="34"/>
  <c r="S40" i="34"/>
  <c r="R40" i="34"/>
  <c r="Q40" i="34"/>
  <c r="P40" i="34"/>
  <c r="O40" i="34"/>
  <c r="N40" i="34"/>
  <c r="M40" i="34"/>
  <c r="L40" i="34"/>
  <c r="K40" i="34"/>
  <c r="J40" i="34"/>
  <c r="I40" i="34"/>
  <c r="H40" i="34"/>
  <c r="G40" i="34"/>
  <c r="F40" i="34"/>
  <c r="E40" i="34"/>
  <c r="D40" i="34"/>
  <c r="C40" i="34"/>
  <c r="Z39" i="34"/>
  <c r="Y39" i="34"/>
  <c r="X39" i="34"/>
  <c r="W39" i="34"/>
  <c r="V39" i="34"/>
  <c r="U39" i="34"/>
  <c r="T39" i="34"/>
  <c r="S39" i="34"/>
  <c r="R39" i="34"/>
  <c r="Q39" i="34"/>
  <c r="P39" i="34"/>
  <c r="O39" i="34"/>
  <c r="N39" i="34"/>
  <c r="M39" i="34"/>
  <c r="L39" i="34"/>
  <c r="K39" i="34"/>
  <c r="J39" i="34"/>
  <c r="I39" i="34"/>
  <c r="H39" i="34"/>
  <c r="G39" i="34"/>
  <c r="F39" i="34"/>
  <c r="E39" i="34"/>
  <c r="D39" i="34"/>
  <c r="C39" i="34"/>
  <c r="Z38" i="34"/>
  <c r="Y38" i="34"/>
  <c r="X38" i="34"/>
  <c r="W38" i="34"/>
  <c r="V38" i="34"/>
  <c r="U38" i="34"/>
  <c r="T38" i="34"/>
  <c r="S38" i="34"/>
  <c r="R38" i="34"/>
  <c r="Q38" i="34"/>
  <c r="P38" i="34"/>
  <c r="O38" i="34"/>
  <c r="N38" i="34"/>
  <c r="M38" i="34"/>
  <c r="L38" i="34"/>
  <c r="K38" i="34"/>
  <c r="J38" i="34"/>
  <c r="I38" i="34"/>
  <c r="H38" i="34"/>
  <c r="G38" i="34"/>
  <c r="F38" i="34"/>
  <c r="E38" i="34"/>
  <c r="D38" i="34"/>
  <c r="C38" i="34"/>
  <c r="Z37" i="34"/>
  <c r="Y37" i="34"/>
  <c r="X37" i="34"/>
  <c r="W37" i="34"/>
  <c r="V37" i="34"/>
  <c r="U37" i="34"/>
  <c r="T37" i="34"/>
  <c r="S37" i="34"/>
  <c r="R37" i="34"/>
  <c r="Q37" i="34"/>
  <c r="P37" i="34"/>
  <c r="O37" i="34"/>
  <c r="N37" i="34"/>
  <c r="M37" i="34"/>
  <c r="L37" i="34"/>
  <c r="K37" i="34"/>
  <c r="J37" i="34"/>
  <c r="I37" i="34"/>
  <c r="H37" i="34"/>
  <c r="G37" i="34"/>
  <c r="F37" i="34"/>
  <c r="E37" i="34"/>
  <c r="D37" i="34"/>
  <c r="C37" i="34"/>
  <c r="Q36" i="34"/>
  <c r="P36" i="34"/>
  <c r="O36" i="34"/>
  <c r="N36" i="34"/>
  <c r="M36" i="34"/>
  <c r="L36" i="34"/>
  <c r="K36" i="34"/>
  <c r="J36" i="34"/>
  <c r="I36" i="34"/>
  <c r="H36" i="34"/>
  <c r="G36" i="34"/>
  <c r="F36" i="34"/>
  <c r="E36" i="34"/>
  <c r="D36" i="34"/>
  <c r="C36" i="34"/>
  <c r="D35" i="34"/>
  <c r="Z34" i="34"/>
  <c r="Y34" i="34"/>
  <c r="X34" i="34"/>
  <c r="W34" i="34"/>
  <c r="V34" i="34"/>
  <c r="U34" i="34"/>
  <c r="T34" i="34"/>
  <c r="S34" i="34"/>
  <c r="R34" i="34"/>
  <c r="Q34" i="34"/>
  <c r="P34" i="34"/>
  <c r="O34" i="34"/>
  <c r="N34" i="34"/>
  <c r="M34" i="34"/>
  <c r="L34" i="34"/>
  <c r="K34" i="34"/>
  <c r="J34" i="34"/>
  <c r="I34" i="34"/>
  <c r="H34" i="34"/>
  <c r="G34" i="34"/>
  <c r="F34" i="34"/>
  <c r="E34" i="34"/>
  <c r="D34" i="34"/>
  <c r="C34" i="34"/>
  <c r="D33" i="34"/>
  <c r="Z32" i="34"/>
  <c r="Y32" i="34"/>
  <c r="X32" i="34"/>
  <c r="W32" i="34"/>
  <c r="V32" i="34"/>
  <c r="U32" i="34"/>
  <c r="T32" i="34"/>
  <c r="S32" i="34"/>
  <c r="R32" i="34"/>
  <c r="Q32" i="34"/>
  <c r="P32" i="34"/>
  <c r="O32" i="34"/>
  <c r="N32" i="34"/>
  <c r="M32" i="34"/>
  <c r="L32" i="34"/>
  <c r="K32" i="34"/>
  <c r="J32" i="34"/>
  <c r="I32" i="34"/>
  <c r="H32" i="34"/>
  <c r="G32" i="34"/>
  <c r="F32" i="34"/>
  <c r="E32" i="34"/>
  <c r="D32" i="34"/>
  <c r="C32" i="34"/>
  <c r="Z26" i="34"/>
  <c r="Y26" i="34"/>
  <c r="X26" i="34"/>
  <c r="W26" i="34"/>
  <c r="V26" i="34"/>
  <c r="U26" i="34"/>
  <c r="T26" i="34"/>
  <c r="S26" i="34"/>
  <c r="R26" i="34"/>
  <c r="Q26" i="34"/>
  <c r="P26" i="34"/>
  <c r="O26" i="34"/>
  <c r="N26" i="34"/>
  <c r="M26" i="34"/>
  <c r="L26" i="34"/>
  <c r="K26" i="34"/>
  <c r="J26" i="34"/>
  <c r="I26" i="34"/>
  <c r="H26" i="34"/>
  <c r="G26" i="34"/>
  <c r="F26" i="34"/>
  <c r="E26" i="34"/>
  <c r="D26" i="34"/>
  <c r="C26" i="34"/>
  <c r="Z25" i="34"/>
  <c r="Y25" i="34"/>
  <c r="X25" i="34"/>
  <c r="W25" i="34"/>
  <c r="V25" i="34"/>
  <c r="U25" i="34"/>
  <c r="T25" i="34"/>
  <c r="S25" i="34"/>
  <c r="R25" i="34"/>
  <c r="Q25" i="34"/>
  <c r="P25" i="34"/>
  <c r="O25" i="34"/>
  <c r="N25" i="34"/>
  <c r="M25" i="34"/>
  <c r="L25" i="34"/>
  <c r="K25" i="34"/>
  <c r="J25" i="34"/>
  <c r="I25" i="34"/>
  <c r="H25" i="34"/>
  <c r="G25" i="34"/>
  <c r="F25" i="34"/>
  <c r="E25" i="34"/>
  <c r="D25" i="34"/>
  <c r="C25" i="34"/>
  <c r="Z24" i="34"/>
  <c r="Y24" i="34"/>
  <c r="X24" i="34"/>
  <c r="W24" i="34"/>
  <c r="V24" i="34"/>
  <c r="U24" i="34"/>
  <c r="T24" i="34"/>
  <c r="S24" i="34"/>
  <c r="R24" i="34"/>
  <c r="Q24" i="34"/>
  <c r="P24" i="34"/>
  <c r="O24" i="34"/>
  <c r="N24" i="34"/>
  <c r="M24" i="34"/>
  <c r="L24" i="34"/>
  <c r="K24" i="34"/>
  <c r="J24" i="34"/>
  <c r="I24" i="34"/>
  <c r="H24" i="34"/>
  <c r="G24" i="34"/>
  <c r="F24" i="34"/>
  <c r="E24" i="34"/>
  <c r="D24" i="34"/>
  <c r="C24" i="34"/>
  <c r="S23" i="34"/>
  <c r="P23" i="34"/>
  <c r="M23" i="34"/>
  <c r="J23" i="34"/>
  <c r="G23" i="34"/>
  <c r="D23" i="34"/>
  <c r="T22" i="34"/>
  <c r="S22" i="34"/>
  <c r="R22" i="34"/>
  <c r="Q22" i="34"/>
  <c r="P22" i="34"/>
  <c r="O22" i="34"/>
  <c r="N22" i="34"/>
  <c r="M22" i="34"/>
  <c r="L22" i="34"/>
  <c r="K22" i="34"/>
  <c r="J22" i="34"/>
  <c r="I22" i="34"/>
  <c r="H22" i="34"/>
  <c r="G22" i="34"/>
  <c r="F22" i="34"/>
  <c r="E22" i="34"/>
  <c r="D22" i="34"/>
  <c r="C22" i="34"/>
  <c r="Y21" i="34"/>
  <c r="V21" i="34"/>
  <c r="S21" i="34"/>
  <c r="P21" i="34"/>
  <c r="M21" i="34"/>
  <c r="J21" i="34"/>
  <c r="G21" i="34"/>
  <c r="D21" i="34"/>
  <c r="Z20" i="34"/>
  <c r="Y20" i="34"/>
  <c r="X20" i="34"/>
  <c r="W20" i="34"/>
  <c r="V20" i="34"/>
  <c r="U20" i="34"/>
  <c r="T20" i="34"/>
  <c r="S20" i="34"/>
  <c r="R20" i="34"/>
  <c r="Q20" i="34"/>
  <c r="P20" i="34"/>
  <c r="O20" i="34"/>
  <c r="N20" i="34"/>
  <c r="M20" i="34"/>
  <c r="L20" i="34"/>
  <c r="K20" i="34"/>
  <c r="J20" i="34"/>
  <c r="I20" i="34"/>
  <c r="H20" i="34"/>
  <c r="G20" i="34"/>
  <c r="F20" i="34"/>
  <c r="E20" i="34"/>
  <c r="D20" i="34"/>
  <c r="C20" i="34"/>
  <c r="E19" i="34"/>
  <c r="D19" i="34"/>
  <c r="C19" i="34"/>
  <c r="Q18" i="34"/>
  <c r="P18" i="34"/>
  <c r="O18" i="34"/>
  <c r="N18" i="34"/>
  <c r="M18" i="34"/>
  <c r="L18" i="34"/>
  <c r="K18" i="34"/>
  <c r="J18" i="34"/>
  <c r="I18" i="34"/>
  <c r="H18" i="34"/>
  <c r="G18" i="34"/>
  <c r="F18" i="34"/>
  <c r="E18" i="34"/>
  <c r="D18" i="34"/>
  <c r="C18" i="34"/>
  <c r="K17" i="34"/>
  <c r="J17" i="34"/>
  <c r="I17" i="34"/>
  <c r="H17" i="34"/>
  <c r="G17" i="34"/>
  <c r="F17" i="34"/>
  <c r="E17" i="34"/>
  <c r="D17" i="34"/>
  <c r="C17" i="34"/>
  <c r="D16" i="34"/>
  <c r="W15" i="34"/>
  <c r="V15" i="34"/>
  <c r="U15" i="34"/>
  <c r="T15" i="34"/>
  <c r="S15" i="34"/>
  <c r="R15" i="34"/>
  <c r="Q15" i="34"/>
  <c r="P15" i="34"/>
  <c r="O15" i="34"/>
  <c r="N15" i="34"/>
  <c r="M15" i="34"/>
  <c r="L15" i="34"/>
  <c r="K15" i="34"/>
  <c r="J15" i="34"/>
  <c r="I15" i="34"/>
  <c r="H15" i="34"/>
  <c r="G15" i="34"/>
  <c r="F15" i="34"/>
  <c r="E15" i="34"/>
  <c r="D15" i="34"/>
  <c r="C15" i="34"/>
  <c r="Z14" i="34"/>
  <c r="Y14" i="34"/>
  <c r="X14" i="34"/>
  <c r="W14" i="34"/>
  <c r="V14" i="34"/>
  <c r="U14" i="34"/>
  <c r="T14" i="34"/>
  <c r="S14" i="34"/>
  <c r="R14" i="34"/>
  <c r="Q14" i="34"/>
  <c r="P14" i="34"/>
  <c r="O14" i="34"/>
  <c r="N14" i="34"/>
  <c r="M14" i="34"/>
  <c r="L14" i="34"/>
  <c r="K14" i="34"/>
  <c r="J14" i="34"/>
  <c r="I14" i="34"/>
  <c r="H14" i="34"/>
  <c r="G14" i="34"/>
  <c r="F14" i="34"/>
  <c r="E14" i="34"/>
  <c r="D14" i="34"/>
  <c r="C14" i="34"/>
  <c r="Z13" i="34"/>
  <c r="Y13" i="34"/>
  <c r="X13" i="34"/>
  <c r="W13" i="34"/>
  <c r="V13" i="34"/>
  <c r="U13" i="34"/>
  <c r="T13" i="34"/>
  <c r="S13" i="34"/>
  <c r="R13" i="34"/>
  <c r="Q13" i="34"/>
  <c r="P13" i="34"/>
  <c r="O13" i="34"/>
  <c r="N13" i="34"/>
  <c r="M13" i="34"/>
  <c r="L13" i="34"/>
  <c r="K13" i="34"/>
  <c r="J13" i="34"/>
  <c r="I13" i="34"/>
  <c r="H13" i="34"/>
  <c r="G13" i="34"/>
  <c r="F13" i="34"/>
  <c r="E13" i="34"/>
  <c r="D13" i="34"/>
  <c r="C13" i="34"/>
  <c r="Z12" i="34"/>
  <c r="Y12" i="34"/>
  <c r="X12" i="34"/>
  <c r="W12" i="34"/>
  <c r="V12" i="34"/>
  <c r="U12" i="34"/>
  <c r="T12" i="34"/>
  <c r="S12" i="34"/>
  <c r="R12" i="34"/>
  <c r="Q12" i="34"/>
  <c r="P12" i="34"/>
  <c r="O12" i="34"/>
  <c r="N12" i="34"/>
  <c r="M12" i="34"/>
  <c r="L12" i="34"/>
  <c r="K12" i="34"/>
  <c r="J12" i="34"/>
  <c r="I12" i="34"/>
  <c r="H12" i="34"/>
  <c r="G12" i="34"/>
  <c r="F12" i="34"/>
  <c r="E12" i="34"/>
  <c r="D12" i="34"/>
  <c r="C12" i="34"/>
  <c r="Z11" i="34"/>
  <c r="Y11" i="34"/>
  <c r="X11" i="34"/>
  <c r="W11" i="34"/>
  <c r="V11" i="34"/>
  <c r="U11" i="34"/>
  <c r="T11" i="34"/>
  <c r="S11" i="34"/>
  <c r="R11" i="34"/>
  <c r="Q11" i="34"/>
  <c r="P11" i="34"/>
  <c r="O11" i="34"/>
  <c r="N11" i="34"/>
  <c r="M11" i="34"/>
  <c r="L11" i="34"/>
  <c r="K11" i="34"/>
  <c r="J11" i="34"/>
  <c r="I11" i="34"/>
  <c r="H11" i="34"/>
  <c r="G11" i="34"/>
  <c r="F11" i="34"/>
  <c r="E11" i="34"/>
  <c r="D11" i="34"/>
  <c r="C11" i="34"/>
  <c r="D10" i="34"/>
  <c r="Z9" i="34"/>
  <c r="Y9" i="34"/>
  <c r="X9" i="34"/>
  <c r="W9" i="34"/>
  <c r="V9" i="34"/>
  <c r="U9" i="34"/>
  <c r="T9" i="34"/>
  <c r="S9" i="34"/>
  <c r="R9" i="34"/>
  <c r="Q9" i="34"/>
  <c r="P9" i="34"/>
  <c r="O9" i="34"/>
  <c r="N9" i="34"/>
  <c r="M9" i="34"/>
  <c r="L9" i="34"/>
  <c r="K9" i="34"/>
  <c r="J9" i="34"/>
  <c r="I9" i="34"/>
  <c r="H9" i="34"/>
  <c r="G9" i="34"/>
  <c r="F9" i="34"/>
  <c r="E9" i="34"/>
  <c r="D9" i="34"/>
  <c r="C9" i="34"/>
  <c r="D8" i="34"/>
  <c r="Z7" i="34"/>
  <c r="Y7" i="34"/>
  <c r="X7" i="34"/>
  <c r="W7" i="34"/>
  <c r="V7" i="34"/>
  <c r="U7" i="34"/>
  <c r="T7" i="34"/>
  <c r="S7" i="34"/>
  <c r="R7" i="34"/>
  <c r="Q7" i="34"/>
  <c r="P7" i="34"/>
  <c r="O7" i="34"/>
  <c r="N7" i="34"/>
  <c r="M7" i="34"/>
  <c r="L7" i="34"/>
  <c r="K7" i="34"/>
  <c r="J7" i="34"/>
  <c r="I7" i="34"/>
  <c r="H7" i="34"/>
  <c r="G7" i="34"/>
  <c r="F7" i="34"/>
  <c r="E7" i="34"/>
  <c r="D7" i="34"/>
  <c r="C7" i="34"/>
  <c r="Z52" i="33"/>
  <c r="Y52" i="33"/>
  <c r="X52" i="33"/>
  <c r="W52" i="33"/>
  <c r="V52" i="33"/>
  <c r="U52" i="33"/>
  <c r="T52" i="33"/>
  <c r="S52" i="33"/>
  <c r="R52" i="33"/>
  <c r="Q52" i="33"/>
  <c r="P52" i="33"/>
  <c r="O52" i="33"/>
  <c r="N52" i="33"/>
  <c r="M52" i="33"/>
  <c r="L52" i="33"/>
  <c r="K52" i="33"/>
  <c r="J52" i="33"/>
  <c r="I52" i="33"/>
  <c r="H52" i="33"/>
  <c r="G52" i="33"/>
  <c r="F52" i="33"/>
  <c r="E52" i="33"/>
  <c r="D52" i="33"/>
  <c r="C52" i="33"/>
  <c r="Z51" i="33"/>
  <c r="Y51" i="33"/>
  <c r="X51" i="33"/>
  <c r="W51" i="33"/>
  <c r="V51" i="33"/>
  <c r="U51" i="33"/>
  <c r="T51" i="33"/>
  <c r="S51" i="33"/>
  <c r="R51" i="33"/>
  <c r="Q51" i="33"/>
  <c r="P51" i="33"/>
  <c r="O51" i="33"/>
  <c r="N51" i="33"/>
  <c r="M51" i="33"/>
  <c r="L51" i="33"/>
  <c r="K51" i="33"/>
  <c r="J51" i="33"/>
  <c r="I51" i="33"/>
  <c r="H51" i="33"/>
  <c r="G51" i="33"/>
  <c r="F51" i="33"/>
  <c r="E51" i="33"/>
  <c r="D51" i="33"/>
  <c r="C51" i="33"/>
  <c r="Z50" i="33"/>
  <c r="Y50" i="33"/>
  <c r="X50" i="33"/>
  <c r="W50" i="33"/>
  <c r="V50" i="33"/>
  <c r="U50" i="33"/>
  <c r="T50" i="33"/>
  <c r="S50" i="33"/>
  <c r="R50" i="33"/>
  <c r="Q50" i="33"/>
  <c r="P50" i="33"/>
  <c r="O50" i="33"/>
  <c r="N50" i="33"/>
  <c r="M50" i="33"/>
  <c r="L50" i="33"/>
  <c r="K50" i="33"/>
  <c r="J50" i="33"/>
  <c r="I50" i="33"/>
  <c r="H50" i="33"/>
  <c r="G50" i="33"/>
  <c r="F50" i="33"/>
  <c r="E50" i="33"/>
  <c r="D50" i="33"/>
  <c r="C50" i="33"/>
  <c r="P49" i="33"/>
  <c r="M49" i="33"/>
  <c r="J49" i="33"/>
  <c r="G49" i="33"/>
  <c r="D49" i="33"/>
  <c r="Q48" i="33"/>
  <c r="P48" i="33"/>
  <c r="O48" i="33"/>
  <c r="N48" i="33"/>
  <c r="M48" i="33"/>
  <c r="L48" i="33"/>
  <c r="K48" i="33"/>
  <c r="J48" i="33"/>
  <c r="I48" i="33"/>
  <c r="H48" i="33"/>
  <c r="G48" i="33"/>
  <c r="F48" i="33"/>
  <c r="E48" i="33"/>
  <c r="D48" i="33"/>
  <c r="C48" i="33"/>
  <c r="Y47" i="33"/>
  <c r="V47" i="33"/>
  <c r="S47" i="33"/>
  <c r="P47" i="33"/>
  <c r="M47" i="33"/>
  <c r="J47" i="33"/>
  <c r="G47" i="33"/>
  <c r="D47" i="33"/>
  <c r="Z46" i="33"/>
  <c r="Y46" i="33"/>
  <c r="X46" i="33"/>
  <c r="W46" i="33"/>
  <c r="V46" i="33"/>
  <c r="U46" i="33"/>
  <c r="T46" i="33"/>
  <c r="S46" i="33"/>
  <c r="R46" i="33"/>
  <c r="Q46" i="33"/>
  <c r="P46" i="33"/>
  <c r="O46" i="33"/>
  <c r="N46" i="33"/>
  <c r="M46" i="33"/>
  <c r="L46" i="33"/>
  <c r="K46" i="33"/>
  <c r="J46" i="33"/>
  <c r="I46" i="33"/>
  <c r="H46" i="33"/>
  <c r="G46" i="33"/>
  <c r="F46" i="33"/>
  <c r="E46" i="33"/>
  <c r="D46" i="33"/>
  <c r="C46" i="33"/>
  <c r="E45" i="33"/>
  <c r="D45" i="33"/>
  <c r="C45" i="33"/>
  <c r="N43" i="33"/>
  <c r="M43" i="33"/>
  <c r="L43" i="33"/>
  <c r="K43" i="33"/>
  <c r="J43" i="33"/>
  <c r="I43" i="33"/>
  <c r="H43" i="33"/>
  <c r="G43" i="33"/>
  <c r="F43" i="33"/>
  <c r="E43" i="33"/>
  <c r="D43" i="33"/>
  <c r="C43" i="33"/>
  <c r="K42" i="33"/>
  <c r="J42" i="33"/>
  <c r="I42" i="33"/>
  <c r="H42" i="33"/>
  <c r="G42" i="33"/>
  <c r="F42" i="33"/>
  <c r="E42" i="33"/>
  <c r="D42" i="33"/>
  <c r="C42" i="33"/>
  <c r="D41" i="33"/>
  <c r="Q40" i="33"/>
  <c r="P40" i="33"/>
  <c r="O40" i="33"/>
  <c r="N40" i="33"/>
  <c r="M40" i="33"/>
  <c r="L40" i="33"/>
  <c r="K40" i="33"/>
  <c r="J40" i="33"/>
  <c r="I40" i="33"/>
  <c r="H40" i="33"/>
  <c r="G40" i="33"/>
  <c r="F40" i="33"/>
  <c r="E40" i="33"/>
  <c r="D40" i="33"/>
  <c r="C40" i="33"/>
  <c r="Z39" i="33"/>
  <c r="Y39" i="33"/>
  <c r="X39" i="33"/>
  <c r="W39" i="33"/>
  <c r="V39" i="33"/>
  <c r="U39" i="33"/>
  <c r="T39" i="33"/>
  <c r="S39" i="33"/>
  <c r="R39" i="33"/>
  <c r="Q39" i="33"/>
  <c r="P39" i="33"/>
  <c r="O39" i="33"/>
  <c r="N39" i="33"/>
  <c r="M39" i="33"/>
  <c r="L39" i="33"/>
  <c r="K39" i="33"/>
  <c r="J39" i="33"/>
  <c r="I39" i="33"/>
  <c r="H39" i="33"/>
  <c r="G39" i="33"/>
  <c r="F39" i="33"/>
  <c r="E39" i="33"/>
  <c r="D39" i="33"/>
  <c r="C39" i="33"/>
  <c r="Z38" i="33"/>
  <c r="Y38" i="33"/>
  <c r="X38" i="33"/>
  <c r="W38" i="33"/>
  <c r="V38" i="33"/>
  <c r="U38" i="33"/>
  <c r="T38" i="33"/>
  <c r="S38" i="33"/>
  <c r="R38" i="33"/>
  <c r="Q38" i="33"/>
  <c r="P38" i="33"/>
  <c r="O38" i="33"/>
  <c r="N38" i="33"/>
  <c r="M38" i="33"/>
  <c r="L38" i="33"/>
  <c r="K38" i="33"/>
  <c r="J38" i="33"/>
  <c r="I38" i="33"/>
  <c r="H38" i="33"/>
  <c r="G38" i="33"/>
  <c r="F38" i="33"/>
  <c r="E38" i="33"/>
  <c r="D38" i="33"/>
  <c r="C38" i="33"/>
  <c r="Z37" i="33"/>
  <c r="Y37" i="33"/>
  <c r="X37" i="33"/>
  <c r="W37" i="33"/>
  <c r="V37" i="33"/>
  <c r="U37" i="33"/>
  <c r="T37" i="33"/>
  <c r="S37" i="33"/>
  <c r="R37" i="33"/>
  <c r="Q37" i="33"/>
  <c r="P37" i="33"/>
  <c r="O37" i="33"/>
  <c r="N37" i="33"/>
  <c r="M37" i="33"/>
  <c r="L37" i="33"/>
  <c r="K37" i="33"/>
  <c r="J37" i="33"/>
  <c r="I37" i="33"/>
  <c r="H37" i="33"/>
  <c r="G37" i="33"/>
  <c r="F37" i="33"/>
  <c r="E37" i="33"/>
  <c r="D37" i="33"/>
  <c r="C37" i="33"/>
  <c r="W36" i="33"/>
  <c r="V36" i="33"/>
  <c r="U36" i="33"/>
  <c r="T36" i="33"/>
  <c r="S36" i="33"/>
  <c r="R36" i="33"/>
  <c r="Q36" i="33"/>
  <c r="P36" i="33"/>
  <c r="O36" i="33"/>
  <c r="N36" i="33"/>
  <c r="M36" i="33"/>
  <c r="L36" i="33"/>
  <c r="K36" i="33"/>
  <c r="J36" i="33"/>
  <c r="I36" i="33"/>
  <c r="H36" i="33"/>
  <c r="G36" i="33"/>
  <c r="F36" i="33"/>
  <c r="E36" i="33"/>
  <c r="D36" i="33"/>
  <c r="C36" i="33"/>
  <c r="D35" i="33"/>
  <c r="W34" i="33"/>
  <c r="V34" i="33"/>
  <c r="U34" i="33"/>
  <c r="T34" i="33"/>
  <c r="S34" i="33"/>
  <c r="R34" i="33"/>
  <c r="Q34" i="33"/>
  <c r="P34" i="33"/>
  <c r="O34" i="33"/>
  <c r="N34" i="33"/>
  <c r="M34" i="33"/>
  <c r="L34" i="33"/>
  <c r="K34" i="33"/>
  <c r="J34" i="33"/>
  <c r="I34" i="33"/>
  <c r="H34" i="33"/>
  <c r="G34" i="33"/>
  <c r="F34" i="33"/>
  <c r="E34" i="33"/>
  <c r="D34" i="33"/>
  <c r="C34" i="33"/>
  <c r="D33" i="33"/>
  <c r="Z32" i="33"/>
  <c r="Y32" i="33"/>
  <c r="X32" i="33"/>
  <c r="W32" i="33"/>
  <c r="V32" i="33"/>
  <c r="U32" i="33"/>
  <c r="T32" i="33"/>
  <c r="S32" i="33"/>
  <c r="R32" i="33"/>
  <c r="Q32" i="33"/>
  <c r="P32" i="33"/>
  <c r="O32" i="33"/>
  <c r="N32" i="33"/>
  <c r="M32" i="33"/>
  <c r="L32" i="33"/>
  <c r="K32" i="33"/>
  <c r="J32" i="33"/>
  <c r="I32" i="33"/>
  <c r="H32" i="33"/>
  <c r="G32" i="33"/>
  <c r="F32" i="33"/>
  <c r="E32" i="33"/>
  <c r="D32" i="33"/>
  <c r="C32" i="33"/>
  <c r="Z26" i="33"/>
  <c r="Y26" i="33"/>
  <c r="X26" i="33"/>
  <c r="W26" i="33"/>
  <c r="V26" i="33"/>
  <c r="U26" i="33"/>
  <c r="T26" i="33"/>
  <c r="S26" i="33"/>
  <c r="R26" i="33"/>
  <c r="Q26" i="33"/>
  <c r="P26" i="33"/>
  <c r="O26" i="33"/>
  <c r="N26" i="33"/>
  <c r="M26" i="33"/>
  <c r="L26" i="33"/>
  <c r="K26" i="33"/>
  <c r="J26" i="33"/>
  <c r="I26" i="33"/>
  <c r="H26" i="33"/>
  <c r="G26" i="33"/>
  <c r="F26" i="33"/>
  <c r="E26" i="33"/>
  <c r="D26" i="33"/>
  <c r="C26" i="33"/>
  <c r="Z25" i="33"/>
  <c r="Y25" i="33"/>
  <c r="X25" i="33"/>
  <c r="W25" i="33"/>
  <c r="V25" i="33"/>
  <c r="U25" i="33"/>
  <c r="T25" i="33"/>
  <c r="S25" i="33"/>
  <c r="R25" i="33"/>
  <c r="Q25" i="33"/>
  <c r="P25" i="33"/>
  <c r="O25" i="33"/>
  <c r="N25" i="33"/>
  <c r="M25" i="33"/>
  <c r="L25" i="33"/>
  <c r="K25" i="33"/>
  <c r="J25" i="33"/>
  <c r="I25" i="33"/>
  <c r="H25" i="33"/>
  <c r="G25" i="33"/>
  <c r="F25" i="33"/>
  <c r="E25" i="33"/>
  <c r="D25" i="33"/>
  <c r="C25" i="33"/>
  <c r="Z24" i="33"/>
  <c r="Y24" i="33"/>
  <c r="X24" i="33"/>
  <c r="W24" i="33"/>
  <c r="V24" i="33"/>
  <c r="U24" i="33"/>
  <c r="T24" i="33"/>
  <c r="S24" i="33"/>
  <c r="R24" i="33"/>
  <c r="Q24" i="33"/>
  <c r="P24" i="33"/>
  <c r="O24" i="33"/>
  <c r="N24" i="33"/>
  <c r="M24" i="33"/>
  <c r="L24" i="33"/>
  <c r="K24" i="33"/>
  <c r="J24" i="33"/>
  <c r="I24" i="33"/>
  <c r="H24" i="33"/>
  <c r="G24" i="33"/>
  <c r="F24" i="33"/>
  <c r="E24" i="33"/>
  <c r="D24" i="33"/>
  <c r="C24" i="33"/>
  <c r="P23" i="33"/>
  <c r="M23" i="33"/>
  <c r="J23" i="33"/>
  <c r="G23" i="33"/>
  <c r="D23" i="33"/>
  <c r="Q22" i="33"/>
  <c r="P22" i="33"/>
  <c r="O22" i="33"/>
  <c r="N22" i="33"/>
  <c r="M22" i="33"/>
  <c r="L22" i="33"/>
  <c r="K22" i="33"/>
  <c r="J22" i="33"/>
  <c r="I22" i="33"/>
  <c r="H22" i="33"/>
  <c r="G22" i="33"/>
  <c r="F22" i="33"/>
  <c r="E22" i="33"/>
  <c r="D22" i="33"/>
  <c r="C22" i="33"/>
  <c r="Y21" i="33"/>
  <c r="V21" i="33"/>
  <c r="S21" i="33"/>
  <c r="P21" i="33"/>
  <c r="M21" i="33"/>
  <c r="J21" i="33"/>
  <c r="G21" i="33"/>
  <c r="D21" i="33"/>
  <c r="Z20" i="33"/>
  <c r="Y20" i="33"/>
  <c r="X20" i="33"/>
  <c r="W20" i="33"/>
  <c r="V20" i="33"/>
  <c r="U20" i="33"/>
  <c r="T20" i="33"/>
  <c r="S20" i="33"/>
  <c r="R20" i="33"/>
  <c r="Q20" i="33"/>
  <c r="P20" i="33"/>
  <c r="O20" i="33"/>
  <c r="N20" i="33"/>
  <c r="M20" i="33"/>
  <c r="L20" i="33"/>
  <c r="K20" i="33"/>
  <c r="J20" i="33"/>
  <c r="I20" i="33"/>
  <c r="H20" i="33"/>
  <c r="G20" i="33"/>
  <c r="F20" i="33"/>
  <c r="E20" i="33"/>
  <c r="D20" i="33"/>
  <c r="C20" i="33"/>
  <c r="E19" i="33"/>
  <c r="D19" i="33"/>
  <c r="C19" i="33"/>
  <c r="K18" i="33"/>
  <c r="J18" i="33"/>
  <c r="I18" i="33"/>
  <c r="H18" i="33"/>
  <c r="G18" i="33"/>
  <c r="F18" i="33"/>
  <c r="E18" i="33"/>
  <c r="D18" i="33"/>
  <c r="C18" i="33"/>
  <c r="H17" i="33"/>
  <c r="G17" i="33"/>
  <c r="F17" i="33"/>
  <c r="E17" i="33"/>
  <c r="D17" i="33"/>
  <c r="C17" i="33"/>
  <c r="D16" i="33"/>
  <c r="W15" i="33"/>
  <c r="V15" i="33"/>
  <c r="U15" i="33"/>
  <c r="T15" i="33"/>
  <c r="S15" i="33"/>
  <c r="R15" i="33"/>
  <c r="Q15" i="33"/>
  <c r="P15" i="33"/>
  <c r="O15" i="33"/>
  <c r="N15" i="33"/>
  <c r="M15" i="33"/>
  <c r="L15" i="33"/>
  <c r="K15" i="33"/>
  <c r="J15" i="33"/>
  <c r="I15" i="33"/>
  <c r="H15" i="33"/>
  <c r="G15" i="33"/>
  <c r="F15" i="33"/>
  <c r="E15" i="33"/>
  <c r="D15" i="33"/>
  <c r="C15" i="33"/>
  <c r="Z14" i="33"/>
  <c r="Y14" i="33"/>
  <c r="X14" i="33"/>
  <c r="W14" i="33"/>
  <c r="V14" i="33"/>
  <c r="U14" i="33"/>
  <c r="T14" i="33"/>
  <c r="S14" i="33"/>
  <c r="R14" i="33"/>
  <c r="Q14" i="33"/>
  <c r="P14" i="33"/>
  <c r="O14" i="33"/>
  <c r="N14" i="33"/>
  <c r="M14" i="33"/>
  <c r="L14" i="33"/>
  <c r="K14" i="33"/>
  <c r="J14" i="33"/>
  <c r="I14" i="33"/>
  <c r="H14" i="33"/>
  <c r="G14" i="33"/>
  <c r="F14" i="33"/>
  <c r="E14" i="33"/>
  <c r="D14" i="33"/>
  <c r="C14" i="33"/>
  <c r="Z13" i="33"/>
  <c r="Y13" i="33"/>
  <c r="X13" i="33"/>
  <c r="W13" i="33"/>
  <c r="V13" i="33"/>
  <c r="U13" i="33"/>
  <c r="T13" i="33"/>
  <c r="S13" i="33"/>
  <c r="R13" i="33"/>
  <c r="Q13" i="33"/>
  <c r="P13" i="33"/>
  <c r="O13" i="33"/>
  <c r="N13" i="33"/>
  <c r="M13" i="33"/>
  <c r="L13" i="33"/>
  <c r="K13" i="33"/>
  <c r="J13" i="33"/>
  <c r="I13" i="33"/>
  <c r="H13" i="33"/>
  <c r="G13" i="33"/>
  <c r="F13" i="33"/>
  <c r="E13" i="33"/>
  <c r="D13" i="33"/>
  <c r="C13" i="33"/>
  <c r="Z12" i="33"/>
  <c r="Y12" i="33"/>
  <c r="X12" i="33"/>
  <c r="W12" i="33"/>
  <c r="V12" i="33"/>
  <c r="U12" i="33"/>
  <c r="T12" i="33"/>
  <c r="S12" i="33"/>
  <c r="R12" i="33"/>
  <c r="Q12" i="33"/>
  <c r="P12" i="33"/>
  <c r="O12" i="33"/>
  <c r="N12" i="33"/>
  <c r="M12" i="33"/>
  <c r="L12" i="33"/>
  <c r="K12" i="33"/>
  <c r="J12" i="33"/>
  <c r="I12" i="33"/>
  <c r="H12" i="33"/>
  <c r="G12" i="33"/>
  <c r="F12" i="33"/>
  <c r="E12" i="33"/>
  <c r="D12" i="33"/>
  <c r="C12" i="33"/>
  <c r="Z11" i="33"/>
  <c r="Y11" i="33"/>
  <c r="X11" i="33"/>
  <c r="W11" i="33"/>
  <c r="V11" i="33"/>
  <c r="U11" i="33"/>
  <c r="T11" i="33"/>
  <c r="S11" i="33"/>
  <c r="R11" i="33"/>
  <c r="Q11" i="33"/>
  <c r="P11" i="33"/>
  <c r="O11" i="33"/>
  <c r="N11" i="33"/>
  <c r="M11" i="33"/>
  <c r="L11" i="33"/>
  <c r="K11" i="33"/>
  <c r="J11" i="33"/>
  <c r="I11" i="33"/>
  <c r="H11" i="33"/>
  <c r="G11" i="33"/>
  <c r="F11" i="33"/>
  <c r="E11" i="33"/>
  <c r="D11" i="33"/>
  <c r="C11" i="33"/>
  <c r="D10" i="33"/>
  <c r="Z9" i="33"/>
  <c r="Y9" i="33"/>
  <c r="X9" i="33"/>
  <c r="W9" i="33"/>
  <c r="V9" i="33"/>
  <c r="U9" i="33"/>
  <c r="T9" i="33"/>
  <c r="S9" i="33"/>
  <c r="R9" i="33"/>
  <c r="Q9" i="33"/>
  <c r="P9" i="33"/>
  <c r="O9" i="33"/>
  <c r="N9" i="33"/>
  <c r="M9" i="33"/>
  <c r="L9" i="33"/>
  <c r="K9" i="33"/>
  <c r="J9" i="33"/>
  <c r="I9" i="33"/>
  <c r="H9" i="33"/>
  <c r="G9" i="33"/>
  <c r="F9" i="33"/>
  <c r="E9" i="33"/>
  <c r="D9" i="33"/>
  <c r="C9" i="33"/>
  <c r="D8" i="33"/>
  <c r="Z7" i="33"/>
  <c r="Y7" i="33"/>
  <c r="X7" i="33"/>
  <c r="W7" i="33"/>
  <c r="V7" i="33"/>
  <c r="U7" i="33"/>
  <c r="T7" i="33"/>
  <c r="S7" i="33"/>
  <c r="R7" i="33"/>
  <c r="Q7" i="33"/>
  <c r="P7" i="33"/>
  <c r="O7" i="33"/>
  <c r="N7" i="33"/>
  <c r="M7" i="33"/>
  <c r="L7" i="33"/>
  <c r="K7" i="33"/>
  <c r="J7" i="33"/>
  <c r="I7" i="33"/>
  <c r="H7" i="33"/>
  <c r="G7" i="33"/>
  <c r="F7" i="33"/>
  <c r="E7" i="33"/>
  <c r="D7" i="33"/>
  <c r="C7" i="33"/>
  <c r="H48" i="32"/>
  <c r="G48" i="32"/>
  <c r="F48" i="32"/>
  <c r="E48" i="32"/>
  <c r="D48" i="32"/>
  <c r="C48" i="32"/>
  <c r="E46" i="32"/>
  <c r="D46" i="32"/>
  <c r="C46" i="32"/>
  <c r="D45" i="32"/>
  <c r="E44" i="32"/>
  <c r="D44" i="32"/>
  <c r="C44" i="32"/>
  <c r="E43" i="32"/>
  <c r="D43" i="32"/>
  <c r="C43" i="32"/>
  <c r="H38" i="32"/>
  <c r="G38" i="32"/>
  <c r="F38" i="32"/>
  <c r="E38" i="32"/>
  <c r="D38" i="32"/>
  <c r="C38" i="32"/>
  <c r="K37" i="32"/>
  <c r="J37" i="32"/>
  <c r="I37" i="32"/>
  <c r="H37" i="32"/>
  <c r="G37" i="32"/>
  <c r="F37" i="32"/>
  <c r="E37" i="32"/>
  <c r="D37" i="32"/>
  <c r="C37" i="32"/>
  <c r="H36" i="32"/>
  <c r="G36" i="32"/>
  <c r="F36" i="32"/>
  <c r="E36" i="32"/>
  <c r="D36" i="32"/>
  <c r="C36" i="32"/>
  <c r="D34" i="32"/>
  <c r="H33" i="32"/>
  <c r="G33" i="32"/>
  <c r="F33" i="32"/>
  <c r="E33" i="32"/>
  <c r="D33" i="32"/>
  <c r="C33" i="32"/>
  <c r="D32" i="32"/>
  <c r="Q31" i="32"/>
  <c r="P31" i="32"/>
  <c r="O31" i="32"/>
  <c r="N31" i="32"/>
  <c r="M31" i="32"/>
  <c r="L31" i="32"/>
  <c r="K31" i="32"/>
  <c r="J31" i="32"/>
  <c r="I31" i="32"/>
  <c r="H31" i="32"/>
  <c r="G31" i="32"/>
  <c r="F31" i="32"/>
  <c r="E31" i="32"/>
  <c r="D31" i="32"/>
  <c r="C31" i="32"/>
  <c r="E25" i="32"/>
  <c r="D25" i="32"/>
  <c r="C25" i="32"/>
  <c r="J22" i="32"/>
  <c r="G22" i="32"/>
  <c r="D22" i="32"/>
  <c r="K21" i="32"/>
  <c r="J21" i="32"/>
  <c r="I21" i="32"/>
  <c r="H21" i="32"/>
  <c r="G21" i="32"/>
  <c r="F21" i="32"/>
  <c r="E21" i="32"/>
  <c r="D21" i="32"/>
  <c r="C21" i="32"/>
  <c r="H20" i="32"/>
  <c r="G20" i="32"/>
  <c r="F20" i="32"/>
  <c r="E20" i="32"/>
  <c r="D20" i="32"/>
  <c r="C20" i="32"/>
  <c r="H19" i="32"/>
  <c r="G19" i="32"/>
  <c r="F19" i="32"/>
  <c r="E19" i="32"/>
  <c r="D19" i="32"/>
  <c r="C19" i="32"/>
  <c r="D17" i="32"/>
  <c r="H16" i="32"/>
  <c r="G16" i="32"/>
  <c r="F16" i="32"/>
  <c r="E16" i="32"/>
  <c r="D16" i="32"/>
  <c r="C16" i="32"/>
  <c r="N15" i="32"/>
  <c r="M15" i="32"/>
  <c r="L15" i="32"/>
  <c r="K15" i="32"/>
  <c r="J15" i="32"/>
  <c r="I15" i="32"/>
  <c r="H15" i="32"/>
  <c r="G15" i="32"/>
  <c r="F15" i="32"/>
  <c r="E15" i="32"/>
  <c r="D15" i="32"/>
  <c r="C15" i="32"/>
  <c r="Q14" i="32"/>
  <c r="P14" i="32"/>
  <c r="O14" i="32"/>
  <c r="N14" i="32"/>
  <c r="M14" i="32"/>
  <c r="L14" i="32"/>
  <c r="K14" i="32"/>
  <c r="J14" i="32"/>
  <c r="I14" i="32"/>
  <c r="H14" i="32"/>
  <c r="G14" i="32"/>
  <c r="F14" i="32"/>
  <c r="E14" i="32"/>
  <c r="D14" i="32"/>
  <c r="C14" i="32"/>
  <c r="Z13" i="32"/>
  <c r="Y13" i="32"/>
  <c r="X13" i="32"/>
  <c r="W13" i="32"/>
  <c r="V13" i="32"/>
  <c r="U13" i="32"/>
  <c r="T13" i="32"/>
  <c r="S13" i="32"/>
  <c r="R13" i="32"/>
  <c r="Q13" i="32"/>
  <c r="P13" i="32"/>
  <c r="O13" i="32"/>
  <c r="N13" i="32"/>
  <c r="M13" i="32"/>
  <c r="L13" i="32"/>
  <c r="K13" i="32"/>
  <c r="J13" i="32"/>
  <c r="I13" i="32"/>
  <c r="H13" i="32"/>
  <c r="G13" i="32"/>
  <c r="F13" i="32"/>
  <c r="E13" i="32"/>
  <c r="D13" i="32"/>
  <c r="C13" i="32"/>
  <c r="T12" i="32"/>
  <c r="S12" i="32"/>
  <c r="R12" i="32"/>
  <c r="Q12" i="32"/>
  <c r="P12" i="32"/>
  <c r="O12" i="32"/>
  <c r="N12" i="32"/>
  <c r="M12" i="32"/>
  <c r="L12" i="32"/>
  <c r="K12" i="32"/>
  <c r="J12" i="32"/>
  <c r="I12" i="32"/>
  <c r="H12" i="32"/>
  <c r="G12" i="32"/>
  <c r="F12" i="32"/>
  <c r="E12" i="32"/>
  <c r="D12" i="32"/>
  <c r="C12" i="32"/>
  <c r="Q11" i="32"/>
  <c r="P11" i="32"/>
  <c r="O11" i="32"/>
  <c r="N11" i="32"/>
  <c r="M11" i="32"/>
  <c r="L11" i="32"/>
  <c r="K11" i="32"/>
  <c r="J11" i="32"/>
  <c r="I11" i="32"/>
  <c r="H11" i="32"/>
  <c r="G11" i="32"/>
  <c r="F11" i="32"/>
  <c r="E11" i="32"/>
  <c r="D11" i="32"/>
  <c r="C11" i="32"/>
  <c r="D10" i="32"/>
  <c r="T9" i="32"/>
  <c r="S9" i="32"/>
  <c r="R9" i="32"/>
  <c r="Q9" i="32"/>
  <c r="P9" i="32"/>
  <c r="O9" i="32"/>
  <c r="N9" i="32"/>
  <c r="M9" i="32"/>
  <c r="L9" i="32"/>
  <c r="K9" i="32"/>
  <c r="J9" i="32"/>
  <c r="I9" i="32"/>
  <c r="H9" i="32"/>
  <c r="G9" i="32"/>
  <c r="F9" i="32"/>
  <c r="E9" i="32"/>
  <c r="D9" i="32"/>
  <c r="C9" i="32"/>
  <c r="D8" i="32"/>
  <c r="W7" i="32"/>
  <c r="V7" i="32"/>
  <c r="U7" i="32"/>
  <c r="T7" i="32"/>
  <c r="S7" i="32"/>
  <c r="R7" i="32"/>
  <c r="Q7" i="32"/>
  <c r="P7" i="32"/>
  <c r="O7" i="32"/>
  <c r="N7" i="32"/>
  <c r="M7" i="32"/>
  <c r="L7" i="32"/>
  <c r="K7" i="32"/>
  <c r="J7" i="32"/>
  <c r="I7" i="32"/>
  <c r="H7" i="32"/>
  <c r="G7" i="32"/>
  <c r="F7" i="32"/>
  <c r="E7" i="32"/>
  <c r="D7" i="32"/>
  <c r="C7" i="32"/>
  <c r="H52" i="31"/>
  <c r="G52" i="31"/>
  <c r="F52" i="31"/>
  <c r="E52" i="31"/>
  <c r="D52" i="31"/>
  <c r="C52" i="31"/>
  <c r="E51" i="31"/>
  <c r="D51" i="31"/>
  <c r="C51" i="31"/>
  <c r="E50" i="31"/>
  <c r="D50" i="31"/>
  <c r="C50" i="31"/>
  <c r="D49" i="31"/>
  <c r="E48" i="31"/>
  <c r="D48" i="31"/>
  <c r="C48" i="31"/>
  <c r="M47" i="31"/>
  <c r="J47" i="31"/>
  <c r="G47" i="31"/>
  <c r="D47" i="31"/>
  <c r="N46" i="31"/>
  <c r="M46" i="31"/>
  <c r="L46" i="31"/>
  <c r="K46" i="31"/>
  <c r="J46" i="31"/>
  <c r="I46" i="31"/>
  <c r="H46" i="31"/>
  <c r="G46" i="31"/>
  <c r="F46" i="31"/>
  <c r="E46" i="31"/>
  <c r="D46" i="31"/>
  <c r="C46" i="31"/>
  <c r="H44" i="31"/>
  <c r="G44" i="31"/>
  <c r="F44" i="31"/>
  <c r="E44" i="31"/>
  <c r="D44" i="31"/>
  <c r="C44" i="31"/>
  <c r="D43" i="31"/>
  <c r="H42" i="31"/>
  <c r="G42" i="31"/>
  <c r="F42" i="31"/>
  <c r="E42" i="31"/>
  <c r="D42" i="31"/>
  <c r="C42" i="31"/>
  <c r="K40" i="31"/>
  <c r="J40" i="31"/>
  <c r="I40" i="31"/>
  <c r="H40" i="31"/>
  <c r="G40" i="31"/>
  <c r="F40" i="31"/>
  <c r="E40" i="31"/>
  <c r="D40" i="31"/>
  <c r="C40" i="31"/>
  <c r="K39" i="31"/>
  <c r="J39" i="31"/>
  <c r="I39" i="31"/>
  <c r="H39" i="31"/>
  <c r="G39" i="31"/>
  <c r="F39" i="31"/>
  <c r="E39" i="31"/>
  <c r="D39" i="31"/>
  <c r="C39" i="31"/>
  <c r="N38" i="31"/>
  <c r="M38" i="31"/>
  <c r="L38" i="31"/>
  <c r="K38" i="31"/>
  <c r="J38" i="31"/>
  <c r="I38" i="31"/>
  <c r="H38" i="31"/>
  <c r="G38" i="31"/>
  <c r="F38" i="31"/>
  <c r="E38" i="31"/>
  <c r="D38" i="31"/>
  <c r="C38" i="31"/>
  <c r="K37" i="31"/>
  <c r="J37" i="31"/>
  <c r="I37" i="31"/>
  <c r="H37" i="31"/>
  <c r="G37" i="31"/>
  <c r="F37" i="31"/>
  <c r="E37" i="31"/>
  <c r="D37" i="31"/>
  <c r="C37" i="31"/>
  <c r="E36" i="31"/>
  <c r="D36" i="31"/>
  <c r="K35" i="31"/>
  <c r="J35" i="31"/>
  <c r="I35" i="31"/>
  <c r="H35" i="31"/>
  <c r="G35" i="31"/>
  <c r="F35" i="31"/>
  <c r="E35" i="31"/>
  <c r="D35" i="31"/>
  <c r="C35" i="31"/>
  <c r="D34" i="31"/>
  <c r="N33" i="31"/>
  <c r="M33" i="31"/>
  <c r="L33" i="31"/>
  <c r="K33" i="31"/>
  <c r="J33" i="31"/>
  <c r="I33" i="31"/>
  <c r="H33" i="31"/>
  <c r="G33" i="31"/>
  <c r="F33" i="31"/>
  <c r="E33" i="31"/>
  <c r="D33" i="31"/>
  <c r="C33" i="31"/>
  <c r="H27" i="31"/>
  <c r="G27" i="31"/>
  <c r="F27" i="31"/>
  <c r="E27" i="31"/>
  <c r="D27" i="31"/>
  <c r="C27" i="31"/>
  <c r="E26" i="31"/>
  <c r="D26" i="31"/>
  <c r="C26" i="31"/>
  <c r="E25" i="31"/>
  <c r="D25" i="31"/>
  <c r="C25" i="31"/>
  <c r="J23" i="31"/>
  <c r="G23" i="31"/>
  <c r="D23" i="31"/>
  <c r="K22" i="31"/>
  <c r="J22" i="31"/>
  <c r="I22" i="31"/>
  <c r="H22" i="31"/>
  <c r="G22" i="31"/>
  <c r="F22" i="31"/>
  <c r="E22" i="31"/>
  <c r="D22" i="31"/>
  <c r="C22" i="31"/>
  <c r="Y21" i="31"/>
  <c r="V21" i="31"/>
  <c r="S21" i="31"/>
  <c r="P21" i="31"/>
  <c r="M21" i="31"/>
  <c r="J21" i="31"/>
  <c r="G21" i="31"/>
  <c r="D21" i="31"/>
  <c r="Z20" i="31"/>
  <c r="Y20" i="31"/>
  <c r="X20" i="31"/>
  <c r="W20" i="31"/>
  <c r="V20" i="31"/>
  <c r="U20" i="31"/>
  <c r="T20" i="31"/>
  <c r="S20" i="31"/>
  <c r="R20" i="31"/>
  <c r="Q20" i="31"/>
  <c r="P20" i="31"/>
  <c r="O20" i="31"/>
  <c r="N20" i="31"/>
  <c r="M20" i="31"/>
  <c r="L20" i="31"/>
  <c r="K20" i="31"/>
  <c r="J20" i="31"/>
  <c r="I20" i="31"/>
  <c r="H20" i="31"/>
  <c r="G20" i="31"/>
  <c r="F20" i="31"/>
  <c r="E20" i="31"/>
  <c r="D20" i="31"/>
  <c r="C20" i="31"/>
  <c r="K19" i="31"/>
  <c r="J19" i="31"/>
  <c r="I19" i="31"/>
  <c r="H19" i="31"/>
  <c r="G19" i="31"/>
  <c r="F19" i="31"/>
  <c r="E19" i="31"/>
  <c r="D19" i="31"/>
  <c r="C19" i="31"/>
  <c r="N18" i="31"/>
  <c r="M18" i="31"/>
  <c r="L18" i="31"/>
  <c r="K18" i="31"/>
  <c r="J18" i="31"/>
  <c r="I18" i="31"/>
  <c r="H18" i="31"/>
  <c r="G18" i="31"/>
  <c r="F18" i="31"/>
  <c r="E18" i="31"/>
  <c r="D18" i="31"/>
  <c r="C18" i="31"/>
  <c r="D17" i="31"/>
  <c r="H16" i="31"/>
  <c r="G16" i="31"/>
  <c r="F16" i="31"/>
  <c r="E16" i="31"/>
  <c r="D16" i="31"/>
  <c r="C16" i="31"/>
  <c r="N15" i="31"/>
  <c r="M15" i="31"/>
  <c r="L15" i="31"/>
  <c r="K15" i="31"/>
  <c r="J15" i="31"/>
  <c r="I15" i="31"/>
  <c r="H15" i="31"/>
  <c r="G15" i="31"/>
  <c r="F15" i="31"/>
  <c r="E15" i="31"/>
  <c r="D15" i="31"/>
  <c r="C15" i="31"/>
  <c r="Z14" i="31"/>
  <c r="Y14" i="31"/>
  <c r="X14" i="31"/>
  <c r="W14" i="31"/>
  <c r="V14" i="31"/>
  <c r="U14" i="31"/>
  <c r="T14" i="31"/>
  <c r="S14" i="31"/>
  <c r="R14" i="31"/>
  <c r="Q14" i="31"/>
  <c r="P14" i="31"/>
  <c r="O14" i="31"/>
  <c r="N14" i="31"/>
  <c r="M14" i="31"/>
  <c r="L14" i="31"/>
  <c r="K14" i="31"/>
  <c r="J14" i="31"/>
  <c r="I14" i="31"/>
  <c r="H14" i="31"/>
  <c r="G14" i="31"/>
  <c r="F14" i="31"/>
  <c r="E14" i="31"/>
  <c r="D14" i="31"/>
  <c r="C14" i="31"/>
  <c r="Z12" i="31"/>
  <c r="Y12" i="31"/>
  <c r="X12" i="31"/>
  <c r="W12" i="31"/>
  <c r="V12" i="31"/>
  <c r="U12" i="31"/>
  <c r="T12" i="31"/>
  <c r="S12" i="31"/>
  <c r="R12" i="31"/>
  <c r="Q12" i="31"/>
  <c r="P12" i="31"/>
  <c r="O12" i="31"/>
  <c r="N12" i="31"/>
  <c r="M12" i="31"/>
  <c r="L12" i="31"/>
  <c r="K12" i="31"/>
  <c r="J12" i="31"/>
  <c r="I12" i="31"/>
  <c r="H12" i="31"/>
  <c r="G12" i="31"/>
  <c r="F12" i="31"/>
  <c r="E12" i="31"/>
  <c r="D12" i="31"/>
  <c r="C12" i="31"/>
  <c r="W11" i="31"/>
  <c r="V11" i="31"/>
  <c r="U11" i="31"/>
  <c r="T11" i="31"/>
  <c r="S11" i="31"/>
  <c r="R11" i="31"/>
  <c r="Q11" i="31"/>
  <c r="P11" i="31"/>
  <c r="O11" i="31"/>
  <c r="N11" i="31"/>
  <c r="M11" i="31"/>
  <c r="L11" i="31"/>
  <c r="K11" i="31"/>
  <c r="J11" i="31"/>
  <c r="I11" i="31"/>
  <c r="H11" i="31"/>
  <c r="G11" i="31"/>
  <c r="F11" i="31"/>
  <c r="E11" i="31"/>
  <c r="D11" i="31"/>
  <c r="C11" i="31"/>
  <c r="D10" i="31"/>
  <c r="Z9" i="31"/>
  <c r="Y9" i="31"/>
  <c r="X9" i="31"/>
  <c r="W9" i="31"/>
  <c r="V9" i="31"/>
  <c r="U9" i="31"/>
  <c r="T9" i="31"/>
  <c r="S9" i="31"/>
  <c r="R9" i="31"/>
  <c r="Q9" i="31"/>
  <c r="P9" i="31"/>
  <c r="O9" i="31"/>
  <c r="N9" i="31"/>
  <c r="M9" i="31"/>
  <c r="L9" i="31"/>
  <c r="K9" i="31"/>
  <c r="J9" i="31"/>
  <c r="I9" i="31"/>
  <c r="H9" i="31"/>
  <c r="G9" i="31"/>
  <c r="F9" i="31"/>
  <c r="E9" i="31"/>
  <c r="D9" i="31"/>
  <c r="C9" i="31"/>
  <c r="D8" i="31"/>
  <c r="Z7" i="31"/>
  <c r="Y7" i="31"/>
  <c r="X7" i="31"/>
  <c r="W7" i="31"/>
  <c r="V7" i="31"/>
  <c r="U7" i="31"/>
  <c r="T7" i="31"/>
  <c r="S7" i="31"/>
  <c r="R7" i="31"/>
  <c r="Q7" i="31"/>
  <c r="P7" i="31"/>
  <c r="O7" i="31"/>
  <c r="N7" i="31"/>
  <c r="M7" i="31"/>
  <c r="L7" i="31"/>
  <c r="K7" i="31"/>
  <c r="J7" i="31"/>
  <c r="I7" i="31"/>
  <c r="H7" i="31"/>
  <c r="G7" i="31"/>
  <c r="F7" i="31"/>
  <c r="E7" i="31"/>
  <c r="D7" i="31"/>
  <c r="C7" i="31"/>
  <c r="Q57" i="30"/>
  <c r="P57" i="30"/>
  <c r="O57" i="30"/>
  <c r="N57" i="30"/>
  <c r="M57" i="30"/>
  <c r="L57" i="30"/>
  <c r="K57" i="30"/>
  <c r="J57" i="30"/>
  <c r="I57" i="30"/>
  <c r="H57" i="30"/>
  <c r="G57" i="30"/>
  <c r="F57" i="30"/>
  <c r="E57" i="30"/>
  <c r="D57" i="30"/>
  <c r="C57" i="30"/>
  <c r="K56" i="30"/>
  <c r="J56" i="30"/>
  <c r="I56" i="30"/>
  <c r="H56" i="30"/>
  <c r="G56" i="30"/>
  <c r="F56" i="30"/>
  <c r="E56" i="30"/>
  <c r="D56" i="30"/>
  <c r="C56" i="30"/>
  <c r="K55" i="30"/>
  <c r="J55" i="30"/>
  <c r="I55" i="30"/>
  <c r="H55" i="30"/>
  <c r="G55" i="30"/>
  <c r="F55" i="30"/>
  <c r="E55" i="30"/>
  <c r="D55" i="30"/>
  <c r="C55" i="30"/>
  <c r="E54" i="30"/>
  <c r="D54" i="30"/>
  <c r="C54" i="30"/>
  <c r="J53" i="30"/>
  <c r="G53" i="30"/>
  <c r="D53" i="30"/>
  <c r="K52" i="30"/>
  <c r="J52" i="30"/>
  <c r="I52" i="30"/>
  <c r="H52" i="30"/>
  <c r="G52" i="30"/>
  <c r="F52" i="30"/>
  <c r="E52" i="30"/>
  <c r="D52" i="30"/>
  <c r="C52" i="30"/>
  <c r="Y51" i="30"/>
  <c r="V51" i="30"/>
  <c r="S51" i="30"/>
  <c r="P51" i="30"/>
  <c r="M51" i="30"/>
  <c r="J51" i="30"/>
  <c r="G51" i="30"/>
  <c r="D51" i="30"/>
  <c r="Z50" i="30"/>
  <c r="Y50" i="30"/>
  <c r="X50" i="30"/>
  <c r="W50" i="30"/>
  <c r="V50" i="30"/>
  <c r="U50" i="30"/>
  <c r="T50" i="30"/>
  <c r="S50" i="30"/>
  <c r="R50" i="30"/>
  <c r="Q50" i="30"/>
  <c r="P50" i="30"/>
  <c r="O50" i="30"/>
  <c r="N50" i="30"/>
  <c r="M50" i="30"/>
  <c r="L50" i="30"/>
  <c r="K50" i="30"/>
  <c r="J50" i="30"/>
  <c r="I50" i="30"/>
  <c r="H50" i="30"/>
  <c r="G50" i="30"/>
  <c r="F50" i="30"/>
  <c r="E50" i="30"/>
  <c r="D50" i="30"/>
  <c r="C50" i="30"/>
  <c r="K48" i="30"/>
  <c r="J48" i="30"/>
  <c r="I48" i="30"/>
  <c r="H48" i="30"/>
  <c r="G48" i="30"/>
  <c r="F48" i="30"/>
  <c r="E48" i="30"/>
  <c r="D48" i="30"/>
  <c r="C48" i="30"/>
  <c r="N46" i="30"/>
  <c r="M46" i="30"/>
  <c r="L46" i="30"/>
  <c r="K46" i="30"/>
  <c r="J46" i="30"/>
  <c r="I46" i="30"/>
  <c r="H46" i="30"/>
  <c r="G46" i="30"/>
  <c r="F46" i="30"/>
  <c r="E46" i="30"/>
  <c r="D46" i="30"/>
  <c r="C46" i="30"/>
  <c r="K44" i="30"/>
  <c r="J44" i="30"/>
  <c r="I44" i="30"/>
  <c r="H44" i="30"/>
  <c r="G44" i="30"/>
  <c r="F44" i="30"/>
  <c r="E44" i="30"/>
  <c r="D44" i="30"/>
  <c r="C44" i="30"/>
  <c r="K42" i="30"/>
  <c r="J42" i="30"/>
  <c r="I42" i="30"/>
  <c r="H42" i="30"/>
  <c r="G42" i="30"/>
  <c r="F42" i="30"/>
  <c r="E42" i="30"/>
  <c r="D42" i="30"/>
  <c r="C42" i="30"/>
  <c r="N41" i="30"/>
  <c r="M41" i="30"/>
  <c r="L41" i="30"/>
  <c r="K41" i="30"/>
  <c r="J41" i="30"/>
  <c r="I41" i="30"/>
  <c r="H41" i="30"/>
  <c r="G41" i="30"/>
  <c r="F41" i="30"/>
  <c r="E41" i="30"/>
  <c r="D41" i="30"/>
  <c r="C41" i="30"/>
  <c r="T40" i="30"/>
  <c r="S40" i="30"/>
  <c r="R40" i="30"/>
  <c r="Q40" i="30"/>
  <c r="P40" i="30"/>
  <c r="O40" i="30"/>
  <c r="N40" i="30"/>
  <c r="M40" i="30"/>
  <c r="L40" i="30"/>
  <c r="K40" i="30"/>
  <c r="J40" i="30"/>
  <c r="I40" i="30"/>
  <c r="H40" i="30"/>
  <c r="G40" i="30"/>
  <c r="F40" i="30"/>
  <c r="E40" i="30"/>
  <c r="D40" i="30"/>
  <c r="C40" i="30"/>
  <c r="Q39" i="30"/>
  <c r="P39" i="30"/>
  <c r="O39" i="30"/>
  <c r="N39" i="30"/>
  <c r="M39" i="30"/>
  <c r="L39" i="30"/>
  <c r="K39" i="30"/>
  <c r="J39" i="30"/>
  <c r="I39" i="30"/>
  <c r="H39" i="30"/>
  <c r="G39" i="30"/>
  <c r="F39" i="30"/>
  <c r="E39" i="30"/>
  <c r="D39" i="30"/>
  <c r="C39" i="30"/>
  <c r="D38" i="30"/>
  <c r="W37" i="30"/>
  <c r="V37" i="30"/>
  <c r="U37" i="30"/>
  <c r="T37" i="30"/>
  <c r="S37" i="30"/>
  <c r="R37" i="30"/>
  <c r="Q37" i="30"/>
  <c r="P37" i="30"/>
  <c r="O37" i="30"/>
  <c r="N37" i="30"/>
  <c r="M37" i="30"/>
  <c r="L37" i="30"/>
  <c r="K37" i="30"/>
  <c r="J37" i="30"/>
  <c r="I37" i="30"/>
  <c r="H37" i="30"/>
  <c r="G37" i="30"/>
  <c r="F37" i="30"/>
  <c r="E37" i="30"/>
  <c r="D37" i="30"/>
  <c r="C37" i="30"/>
  <c r="D36" i="30"/>
  <c r="W35" i="30"/>
  <c r="V35" i="30"/>
  <c r="U35" i="30"/>
  <c r="T35" i="30"/>
  <c r="S35" i="30"/>
  <c r="R35" i="30"/>
  <c r="Q35" i="30"/>
  <c r="P35" i="30"/>
  <c r="O35" i="30"/>
  <c r="N35" i="30"/>
  <c r="M35" i="30"/>
  <c r="L35" i="30"/>
  <c r="K35" i="30"/>
  <c r="J35" i="30"/>
  <c r="I35" i="30"/>
  <c r="H35" i="30"/>
  <c r="G35" i="30"/>
  <c r="F35" i="30"/>
  <c r="E35" i="30"/>
  <c r="D35" i="30"/>
  <c r="C35" i="30"/>
  <c r="E29" i="30"/>
  <c r="D29" i="30"/>
  <c r="C29" i="30"/>
  <c r="E28" i="30"/>
  <c r="D28" i="30"/>
  <c r="C28" i="30"/>
  <c r="N27" i="30"/>
  <c r="M27" i="30"/>
  <c r="L27" i="30"/>
  <c r="K27" i="30"/>
  <c r="J27" i="30"/>
  <c r="I27" i="30"/>
  <c r="H27" i="30"/>
  <c r="G27" i="30"/>
  <c r="F27" i="30"/>
  <c r="E27" i="30"/>
  <c r="D27" i="30"/>
  <c r="C27" i="30"/>
  <c r="H26" i="30"/>
  <c r="G26" i="30"/>
  <c r="F26" i="30"/>
  <c r="E26" i="30"/>
  <c r="D26" i="30"/>
  <c r="C26" i="30"/>
  <c r="M25" i="30"/>
  <c r="J25" i="30"/>
  <c r="G25" i="30"/>
  <c r="D25" i="30"/>
  <c r="N24" i="30"/>
  <c r="M24" i="30"/>
  <c r="L24" i="30"/>
  <c r="K24" i="30"/>
  <c r="J24" i="30"/>
  <c r="I24" i="30"/>
  <c r="H24" i="30"/>
  <c r="G24" i="30"/>
  <c r="F24" i="30"/>
  <c r="E24" i="30"/>
  <c r="D24" i="30"/>
  <c r="C24" i="30"/>
  <c r="Y23" i="30"/>
  <c r="V23" i="30"/>
  <c r="S23" i="30"/>
  <c r="P23" i="30"/>
  <c r="M23" i="30"/>
  <c r="J23" i="30"/>
  <c r="G23" i="30"/>
  <c r="D23" i="30"/>
  <c r="Z22" i="30"/>
  <c r="Y22" i="30"/>
  <c r="X22" i="30"/>
  <c r="W22" i="30"/>
  <c r="V22" i="30"/>
  <c r="U22" i="30"/>
  <c r="T22" i="30"/>
  <c r="S22" i="30"/>
  <c r="R22" i="30"/>
  <c r="Q22" i="30"/>
  <c r="P22" i="30"/>
  <c r="O22" i="30"/>
  <c r="N22" i="30"/>
  <c r="M22" i="30"/>
  <c r="L22" i="30"/>
  <c r="K22" i="30"/>
  <c r="J22" i="30"/>
  <c r="I22" i="30"/>
  <c r="H22" i="30"/>
  <c r="G22" i="30"/>
  <c r="F22" i="30"/>
  <c r="E22" i="30"/>
  <c r="D22" i="30"/>
  <c r="C22" i="30"/>
  <c r="E21" i="30"/>
  <c r="D21" i="30"/>
  <c r="C21" i="30"/>
  <c r="K20" i="30"/>
  <c r="J20" i="30"/>
  <c r="I20" i="30"/>
  <c r="H20" i="30"/>
  <c r="G20" i="30"/>
  <c r="F20" i="30"/>
  <c r="E20" i="30"/>
  <c r="D20" i="30"/>
  <c r="C20" i="30"/>
  <c r="H18" i="30"/>
  <c r="G18" i="30"/>
  <c r="F18" i="30"/>
  <c r="E18" i="30"/>
  <c r="D18" i="30"/>
  <c r="C18" i="30"/>
  <c r="H16" i="30"/>
  <c r="G16" i="30"/>
  <c r="F16" i="30"/>
  <c r="E16" i="30"/>
  <c r="D16" i="30"/>
  <c r="C16" i="30"/>
  <c r="K15" i="30"/>
  <c r="J15" i="30"/>
  <c r="I15" i="30"/>
  <c r="H15" i="30"/>
  <c r="G15" i="30"/>
  <c r="F15" i="30"/>
  <c r="E15" i="30"/>
  <c r="D15" i="30"/>
  <c r="C15" i="30"/>
  <c r="Z14" i="30"/>
  <c r="Y14" i="30"/>
  <c r="X14" i="30"/>
  <c r="W14" i="30"/>
  <c r="V14" i="30"/>
  <c r="U14" i="30"/>
  <c r="T14" i="30"/>
  <c r="S14" i="30"/>
  <c r="R14" i="30"/>
  <c r="Q14" i="30"/>
  <c r="P14" i="30"/>
  <c r="O14" i="30"/>
  <c r="N14" i="30"/>
  <c r="M14" i="30"/>
  <c r="L14" i="30"/>
  <c r="K14" i="30"/>
  <c r="J14" i="30"/>
  <c r="I14" i="30"/>
  <c r="H14" i="30"/>
  <c r="G14" i="30"/>
  <c r="F14" i="30"/>
  <c r="E14" i="30"/>
  <c r="D14" i="30"/>
  <c r="C14" i="30"/>
  <c r="Z13" i="30"/>
  <c r="Y13" i="30"/>
  <c r="X13" i="30"/>
  <c r="W13" i="30"/>
  <c r="V13" i="30"/>
  <c r="U13" i="30"/>
  <c r="T13" i="30"/>
  <c r="S13" i="30"/>
  <c r="R13" i="30"/>
  <c r="Q13" i="30"/>
  <c r="P13" i="30"/>
  <c r="O13" i="30"/>
  <c r="N13" i="30"/>
  <c r="M13" i="30"/>
  <c r="L13" i="30"/>
  <c r="K13" i="30"/>
  <c r="J13" i="30"/>
  <c r="I13" i="30"/>
  <c r="H13" i="30"/>
  <c r="G13" i="30"/>
  <c r="F13" i="30"/>
  <c r="E13" i="30"/>
  <c r="D13" i="30"/>
  <c r="C13" i="30"/>
  <c r="Z12" i="30"/>
  <c r="Y12" i="30"/>
  <c r="X12" i="30"/>
  <c r="W12" i="30"/>
  <c r="V12" i="30"/>
  <c r="U12" i="30"/>
  <c r="T12" i="30"/>
  <c r="S12" i="30"/>
  <c r="R12" i="30"/>
  <c r="Q12" i="30"/>
  <c r="P12" i="30"/>
  <c r="O12" i="30"/>
  <c r="N12" i="30"/>
  <c r="M12" i="30"/>
  <c r="L12" i="30"/>
  <c r="K12" i="30"/>
  <c r="J12" i="30"/>
  <c r="I12" i="30"/>
  <c r="H12" i="30"/>
  <c r="G12" i="30"/>
  <c r="F12" i="30"/>
  <c r="E12" i="30"/>
  <c r="D12" i="30"/>
  <c r="C12" i="30"/>
  <c r="W11" i="30"/>
  <c r="V11" i="30"/>
  <c r="U11" i="30"/>
  <c r="T11" i="30"/>
  <c r="S11" i="30"/>
  <c r="R11" i="30"/>
  <c r="Q11" i="30"/>
  <c r="P11" i="30"/>
  <c r="O11" i="30"/>
  <c r="N11" i="30"/>
  <c r="M11" i="30"/>
  <c r="L11" i="30"/>
  <c r="K11" i="30"/>
  <c r="J11" i="30"/>
  <c r="I11" i="30"/>
  <c r="H11" i="30"/>
  <c r="G11" i="30"/>
  <c r="F11" i="30"/>
  <c r="E11" i="30"/>
  <c r="D11" i="30"/>
  <c r="C11" i="30"/>
  <c r="D10" i="30"/>
  <c r="Z9" i="30"/>
  <c r="Y9" i="30"/>
  <c r="X9" i="30"/>
  <c r="W9" i="30"/>
  <c r="V9" i="30"/>
  <c r="U9" i="30"/>
  <c r="T9" i="30"/>
  <c r="S9" i="30"/>
  <c r="R9" i="30"/>
  <c r="Q9" i="30"/>
  <c r="P9" i="30"/>
  <c r="O9" i="30"/>
  <c r="N9" i="30"/>
  <c r="M9" i="30"/>
  <c r="L9" i="30"/>
  <c r="K9" i="30"/>
  <c r="J9" i="30"/>
  <c r="I9" i="30"/>
  <c r="H9" i="30"/>
  <c r="G9" i="30"/>
  <c r="F9" i="30"/>
  <c r="E9" i="30"/>
  <c r="D9" i="30"/>
  <c r="C9" i="30"/>
  <c r="D8" i="30"/>
  <c r="Z7" i="30"/>
  <c r="Y7" i="30"/>
  <c r="X7" i="30"/>
  <c r="W7" i="30"/>
  <c r="V7" i="30"/>
  <c r="U7" i="30"/>
  <c r="T7" i="30"/>
  <c r="S7" i="30"/>
  <c r="R7" i="30"/>
  <c r="Q7" i="30"/>
  <c r="P7" i="30"/>
  <c r="O7" i="30"/>
  <c r="N7" i="30"/>
  <c r="M7" i="30"/>
  <c r="L7" i="30"/>
  <c r="K7" i="30"/>
  <c r="J7" i="30"/>
  <c r="I7" i="30"/>
  <c r="H7" i="30"/>
  <c r="G7" i="30"/>
  <c r="F7" i="30"/>
  <c r="E7" i="30"/>
  <c r="D7" i="30"/>
  <c r="C7" i="30"/>
  <c r="I55" i="29" l="1"/>
  <c r="F55" i="29"/>
  <c r="C55" i="29"/>
  <c r="K54" i="29"/>
  <c r="J54" i="29"/>
  <c r="H54" i="29"/>
  <c r="G54" i="29"/>
  <c r="E54" i="29"/>
  <c r="D54" i="29"/>
  <c r="C53" i="29"/>
  <c r="D52" i="29"/>
  <c r="Q51" i="29"/>
  <c r="P51" i="29"/>
  <c r="O51" i="29"/>
  <c r="N51" i="29"/>
  <c r="M51" i="29"/>
  <c r="L51" i="29"/>
  <c r="K51" i="29"/>
  <c r="J51" i="29"/>
  <c r="I51" i="29"/>
  <c r="H51" i="29"/>
  <c r="G51" i="29"/>
  <c r="F51" i="29"/>
  <c r="E51" i="29"/>
  <c r="D51" i="29"/>
  <c r="C51" i="29"/>
  <c r="R45" i="29"/>
  <c r="O45" i="29"/>
  <c r="L45" i="29"/>
  <c r="I45" i="29"/>
  <c r="F45" i="29"/>
  <c r="C45" i="29"/>
  <c r="T44" i="29"/>
  <c r="S44" i="29"/>
  <c r="Q44" i="29"/>
  <c r="P44" i="29"/>
  <c r="N44" i="29"/>
  <c r="M44" i="29"/>
  <c r="K44" i="29"/>
  <c r="J44" i="29"/>
  <c r="H44" i="29"/>
  <c r="G44" i="29"/>
  <c r="E44" i="29"/>
  <c r="D44" i="29"/>
  <c r="O43" i="29"/>
  <c r="L43" i="29"/>
  <c r="I43" i="29"/>
  <c r="F43" i="29"/>
  <c r="C43" i="29"/>
  <c r="Q42" i="29"/>
  <c r="P42" i="29"/>
  <c r="N42" i="29"/>
  <c r="M42" i="29"/>
  <c r="K42" i="29"/>
  <c r="J42" i="29"/>
  <c r="H42" i="29"/>
  <c r="G42" i="29"/>
  <c r="E42" i="29"/>
  <c r="D42" i="29"/>
  <c r="H41" i="29"/>
  <c r="G41" i="29"/>
  <c r="F41" i="29"/>
  <c r="E41" i="29"/>
  <c r="D41" i="29"/>
  <c r="C41" i="29"/>
  <c r="X35" i="29"/>
  <c r="U35" i="29"/>
  <c r="R35" i="29"/>
  <c r="O35" i="29"/>
  <c r="L35" i="29"/>
  <c r="I35" i="29"/>
  <c r="F35" i="29"/>
  <c r="C35" i="29"/>
  <c r="Z34" i="29"/>
  <c r="Y34" i="29"/>
  <c r="W34" i="29"/>
  <c r="V34" i="29"/>
  <c r="T34" i="29"/>
  <c r="S34" i="29"/>
  <c r="Q34" i="29"/>
  <c r="P34" i="29"/>
  <c r="N34" i="29"/>
  <c r="M34" i="29"/>
  <c r="K34" i="29"/>
  <c r="J34" i="29"/>
  <c r="H34" i="29"/>
  <c r="G34" i="29"/>
  <c r="E34" i="29"/>
  <c r="D34" i="29"/>
  <c r="X33" i="29"/>
  <c r="U33" i="29"/>
  <c r="R33" i="29"/>
  <c r="O33" i="29"/>
  <c r="L33" i="29"/>
  <c r="I33" i="29"/>
  <c r="F33" i="29"/>
  <c r="C33" i="29"/>
  <c r="Z32" i="29"/>
  <c r="Y32" i="29"/>
  <c r="W32" i="29"/>
  <c r="V32" i="29"/>
  <c r="T32" i="29"/>
  <c r="S32" i="29"/>
  <c r="Q32" i="29"/>
  <c r="P32" i="29"/>
  <c r="N32" i="29"/>
  <c r="M32" i="29"/>
  <c r="K32" i="29"/>
  <c r="J32" i="29"/>
  <c r="H32" i="29"/>
  <c r="G32" i="29"/>
  <c r="E32" i="29"/>
  <c r="D32" i="29"/>
  <c r="T31" i="29"/>
  <c r="S31" i="29"/>
  <c r="R31" i="29"/>
  <c r="Q31" i="29"/>
  <c r="P31" i="29"/>
  <c r="O31" i="29"/>
  <c r="N31" i="29"/>
  <c r="M31" i="29"/>
  <c r="L31" i="29"/>
  <c r="K31" i="29"/>
  <c r="J31" i="29"/>
  <c r="I31" i="29"/>
  <c r="H31" i="29"/>
  <c r="G31" i="29"/>
  <c r="F31" i="29"/>
  <c r="E31" i="29"/>
  <c r="D31" i="29"/>
  <c r="C31" i="29"/>
  <c r="X25" i="29"/>
  <c r="U25" i="29"/>
  <c r="R25" i="29"/>
  <c r="O25" i="29"/>
  <c r="L25" i="29"/>
  <c r="I25" i="29"/>
  <c r="F25" i="29"/>
  <c r="C25" i="29"/>
  <c r="Z24" i="29"/>
  <c r="Y24" i="29"/>
  <c r="W24" i="29"/>
  <c r="V24" i="29"/>
  <c r="T24" i="29"/>
  <c r="S24" i="29"/>
  <c r="Q24" i="29"/>
  <c r="P24" i="29"/>
  <c r="N24" i="29"/>
  <c r="M24" i="29"/>
  <c r="K24" i="29"/>
  <c r="J24" i="29"/>
  <c r="H24" i="29"/>
  <c r="G24" i="29"/>
  <c r="E24" i="29"/>
  <c r="D24" i="29"/>
  <c r="X23" i="29"/>
  <c r="U23" i="29"/>
  <c r="R23" i="29"/>
  <c r="O23" i="29"/>
  <c r="L23" i="29"/>
  <c r="I23" i="29"/>
  <c r="F23" i="29"/>
  <c r="C23" i="29"/>
  <c r="Z22" i="29"/>
  <c r="Y22" i="29"/>
  <c r="W22" i="29"/>
  <c r="V22" i="29"/>
  <c r="T22" i="29"/>
  <c r="S22" i="29"/>
  <c r="Q22" i="29"/>
  <c r="P22" i="29"/>
  <c r="N22" i="29"/>
  <c r="M22" i="29"/>
  <c r="K22" i="29"/>
  <c r="J22" i="29"/>
  <c r="H22" i="29"/>
  <c r="G22" i="29"/>
  <c r="E22" i="29"/>
  <c r="D22" i="29"/>
  <c r="Z21" i="29"/>
  <c r="Y21" i="29"/>
  <c r="X21" i="29"/>
  <c r="W21" i="29"/>
  <c r="V21" i="29"/>
  <c r="U21" i="29"/>
  <c r="T21" i="29"/>
  <c r="S21" i="29"/>
  <c r="R21" i="29"/>
  <c r="Q21" i="29"/>
  <c r="P21" i="29"/>
  <c r="O21" i="29"/>
  <c r="N21" i="29"/>
  <c r="M21" i="29"/>
  <c r="L21" i="29"/>
  <c r="K21" i="29"/>
  <c r="J21" i="29"/>
  <c r="I21" i="29"/>
  <c r="H21" i="29"/>
  <c r="G21" i="29"/>
  <c r="F21" i="29"/>
  <c r="E21" i="29"/>
  <c r="D21" i="29"/>
  <c r="C21" i="29"/>
  <c r="C13" i="10" l="1"/>
  <c r="D13" i="10"/>
  <c r="E13" i="10"/>
  <c r="D14" i="10"/>
  <c r="F13" i="10"/>
  <c r="G13" i="10"/>
  <c r="H13" i="10"/>
  <c r="G14" i="10"/>
  <c r="I13" i="10"/>
  <c r="J13" i="10"/>
  <c r="K13" i="10"/>
  <c r="J14" i="10"/>
  <c r="L13" i="10"/>
  <c r="M13" i="10"/>
  <c r="N13" i="10"/>
  <c r="M14" i="10"/>
  <c r="O13" i="10"/>
  <c r="P13" i="10"/>
  <c r="Q13" i="10"/>
  <c r="P14" i="10"/>
  <c r="R13" i="10"/>
  <c r="S13" i="10"/>
  <c r="T13" i="10"/>
  <c r="S14" i="10"/>
  <c r="U13" i="10"/>
  <c r="V13" i="10"/>
  <c r="W13" i="10"/>
  <c r="V14" i="10"/>
  <c r="X13" i="10"/>
  <c r="Y13" i="10"/>
  <c r="Z13" i="10"/>
  <c r="Y14" i="10"/>
  <c r="C13" i="16" l="1"/>
  <c r="D13" i="16"/>
  <c r="E13" i="16"/>
  <c r="D14" i="16"/>
  <c r="F13" i="16"/>
  <c r="G13" i="16"/>
  <c r="H13" i="16"/>
  <c r="G14" i="16"/>
  <c r="I13" i="16"/>
  <c r="J13" i="16"/>
  <c r="K13" i="16"/>
  <c r="J14" i="16"/>
  <c r="L13" i="16"/>
  <c r="M13" i="16"/>
  <c r="N13" i="16"/>
  <c r="M14" i="16"/>
  <c r="O13" i="16"/>
  <c r="P13" i="16"/>
  <c r="Q13" i="16"/>
  <c r="P14" i="16"/>
  <c r="R13" i="16"/>
  <c r="S13" i="16"/>
  <c r="T13" i="16"/>
  <c r="S14" i="16"/>
  <c r="U13" i="16"/>
  <c r="V13" i="16"/>
  <c r="W13" i="16"/>
  <c r="V14" i="16"/>
  <c r="X13" i="16"/>
  <c r="Y13" i="16"/>
  <c r="Z13" i="16"/>
  <c r="Y14" i="16"/>
  <c r="Y26" i="10" l="1"/>
  <c r="U26" i="10"/>
  <c r="S26" i="10"/>
  <c r="O26" i="10"/>
  <c r="J26" i="10"/>
  <c r="F26" i="10"/>
  <c r="C26" i="10"/>
  <c r="D26" i="10"/>
  <c r="E26" i="10"/>
  <c r="G26" i="10"/>
  <c r="H26" i="10"/>
  <c r="I26" i="10"/>
  <c r="K26" i="10"/>
  <c r="L26" i="10"/>
  <c r="M26" i="10"/>
  <c r="N26" i="10"/>
  <c r="P26" i="10"/>
  <c r="Q26" i="10"/>
  <c r="R26" i="10"/>
  <c r="T26" i="10"/>
  <c r="V26" i="10"/>
  <c r="W26" i="10"/>
  <c r="X26" i="10"/>
  <c r="Z26" i="10"/>
  <c r="X26" i="16" l="1"/>
  <c r="R26" i="16"/>
  <c r="P26" i="16"/>
  <c r="M26" i="16"/>
  <c r="J26" i="16"/>
  <c r="C26" i="16"/>
  <c r="D26" i="16"/>
  <c r="E26" i="16"/>
  <c r="F26" i="16"/>
  <c r="G26" i="16"/>
  <c r="H26" i="16"/>
  <c r="I26" i="16"/>
  <c r="K26" i="16"/>
  <c r="L26" i="16"/>
  <c r="N26" i="16"/>
  <c r="O26" i="16"/>
  <c r="Q26" i="16"/>
  <c r="S26" i="16"/>
  <c r="T26" i="16"/>
  <c r="U26" i="16"/>
  <c r="V26" i="16"/>
  <c r="W26" i="16"/>
  <c r="Y26" i="16"/>
  <c r="Z26" i="16"/>
  <c r="Z14" i="29" l="1"/>
  <c r="X15" i="29"/>
  <c r="W14" i="29"/>
  <c r="U15" i="29"/>
  <c r="T14" i="29"/>
  <c r="R15" i="29"/>
  <c r="Q14" i="29"/>
  <c r="O15" i="29"/>
  <c r="N14" i="29"/>
  <c r="L15" i="29"/>
  <c r="K14" i="29"/>
  <c r="I15" i="29"/>
  <c r="H14" i="29"/>
  <c r="F15" i="29"/>
  <c r="E14" i="29"/>
  <c r="C15" i="29"/>
  <c r="J14" i="29" l="1"/>
  <c r="S14" i="29"/>
  <c r="P14" i="29"/>
  <c r="M14" i="29"/>
  <c r="Y14" i="29"/>
  <c r="G14" i="29"/>
  <c r="W7" i="29"/>
  <c r="T7" i="29"/>
  <c r="Q7" i="29"/>
  <c r="N7" i="29"/>
  <c r="K7" i="29"/>
  <c r="E7" i="29"/>
  <c r="V14" i="29" l="1"/>
  <c r="D14" i="29"/>
  <c r="I8" i="29" l="1"/>
  <c r="R8" i="29"/>
  <c r="U8" i="29"/>
  <c r="H7" i="29" l="1"/>
  <c r="P7" i="29"/>
  <c r="O8" i="29"/>
  <c r="C8" i="29"/>
  <c r="D7" i="29"/>
  <c r="L8" i="29"/>
  <c r="F8" i="29"/>
  <c r="G7" i="29"/>
  <c r="Z12" i="16"/>
  <c r="F12" i="16"/>
  <c r="C12" i="16"/>
  <c r="D12" i="16"/>
  <c r="E12" i="16"/>
  <c r="G12" i="16"/>
  <c r="H12" i="16"/>
  <c r="I12" i="16"/>
  <c r="J12" i="16"/>
  <c r="K12" i="16"/>
  <c r="L12" i="16"/>
  <c r="M12" i="16"/>
  <c r="N12" i="16"/>
  <c r="O12" i="16"/>
  <c r="P12" i="16"/>
  <c r="Q12" i="16"/>
  <c r="R12" i="16"/>
  <c r="S12" i="16"/>
  <c r="T12" i="16"/>
  <c r="U12" i="16"/>
  <c r="V12" i="16"/>
  <c r="W12" i="16"/>
  <c r="X12" i="16"/>
  <c r="Y12" i="16"/>
  <c r="V7" i="29" l="1"/>
  <c r="J7" i="29"/>
  <c r="S7" i="29"/>
  <c r="M7" i="29"/>
  <c r="S12" i="10"/>
  <c r="O12" i="10"/>
  <c r="J12" i="10"/>
  <c r="F12" i="10"/>
  <c r="D12" i="10"/>
  <c r="C12" i="10"/>
  <c r="E12" i="10"/>
  <c r="G12" i="10"/>
  <c r="H12" i="10"/>
  <c r="I12" i="10"/>
  <c r="K12" i="10"/>
  <c r="L12" i="10"/>
  <c r="M12" i="10"/>
  <c r="N12" i="10"/>
  <c r="P12" i="10"/>
  <c r="Q12" i="10"/>
  <c r="R12" i="10"/>
  <c r="T12" i="10"/>
  <c r="C27" i="10" l="1"/>
  <c r="D27" i="10"/>
  <c r="E27" i="10"/>
  <c r="D28" i="10"/>
  <c r="F27" i="10"/>
  <c r="G27" i="10"/>
  <c r="H27" i="10"/>
  <c r="G28" i="10"/>
  <c r="I27" i="10"/>
  <c r="J27" i="10"/>
  <c r="K27" i="10"/>
  <c r="J28" i="10"/>
  <c r="L27" i="10"/>
  <c r="M27" i="10"/>
  <c r="N27" i="10"/>
  <c r="M28" i="10"/>
  <c r="O27" i="10"/>
  <c r="P27" i="10"/>
  <c r="Q27" i="10"/>
  <c r="P28" i="10"/>
  <c r="R27" i="10"/>
  <c r="S27" i="10"/>
  <c r="T27" i="10"/>
  <c r="S28" i="10"/>
  <c r="U27" i="10"/>
  <c r="V27" i="10"/>
  <c r="W27" i="10"/>
  <c r="V28" i="10"/>
  <c r="X27" i="10"/>
  <c r="Y27" i="10"/>
  <c r="Z27" i="10"/>
  <c r="Y28" i="10"/>
  <c r="C27" i="16" l="1"/>
  <c r="D27" i="16"/>
  <c r="E27" i="16"/>
  <c r="D28" i="16"/>
  <c r="F27" i="16"/>
  <c r="G27" i="16"/>
  <c r="H27" i="16"/>
  <c r="G28" i="16"/>
  <c r="I27" i="16"/>
  <c r="J27" i="16"/>
  <c r="K27" i="16"/>
  <c r="J28" i="16"/>
  <c r="L27" i="16"/>
  <c r="M27" i="16"/>
  <c r="N27" i="16"/>
  <c r="M28" i="16"/>
  <c r="O27" i="16"/>
  <c r="P27" i="16"/>
  <c r="Q27" i="16"/>
  <c r="P28" i="16"/>
  <c r="R27" i="16"/>
  <c r="S27" i="16"/>
  <c r="T27" i="16"/>
  <c r="S28" i="16"/>
  <c r="U27" i="16"/>
  <c r="V27" i="16"/>
  <c r="W27" i="16"/>
  <c r="V28" i="16"/>
  <c r="X27" i="16"/>
  <c r="Y27" i="16"/>
  <c r="Z27" i="16"/>
  <c r="Y28" i="16"/>
  <c r="Z23" i="16" l="1"/>
  <c r="W23" i="16"/>
  <c r="T23" i="16"/>
  <c r="Q23" i="16"/>
  <c r="N23" i="16"/>
  <c r="K23" i="16"/>
  <c r="H23" i="16"/>
  <c r="E23" i="16"/>
  <c r="D24" i="16"/>
  <c r="U23" i="16" l="1"/>
  <c r="R23" i="16"/>
  <c r="S23" i="16"/>
  <c r="Q9" i="16"/>
  <c r="N9" i="16"/>
  <c r="K9" i="16"/>
  <c r="H9" i="16"/>
  <c r="E9" i="16"/>
  <c r="D10" i="16"/>
  <c r="Y23" i="16" l="1"/>
  <c r="G23" i="16"/>
  <c r="V23" i="16"/>
  <c r="F23" i="16"/>
  <c r="O23" i="16"/>
  <c r="J9" i="16"/>
  <c r="I9" i="16"/>
  <c r="Z23" i="10"/>
  <c r="W23" i="10"/>
  <c r="T23" i="10"/>
  <c r="Q23" i="10"/>
  <c r="N23" i="10"/>
  <c r="K23" i="10"/>
  <c r="H23" i="10"/>
  <c r="E23" i="10"/>
  <c r="D24" i="10"/>
  <c r="C23" i="16" l="1"/>
  <c r="X23" i="16"/>
  <c r="I23" i="16"/>
  <c r="L23" i="16"/>
  <c r="M23" i="16"/>
  <c r="C9" i="16"/>
  <c r="O9" i="16"/>
  <c r="M9" i="16"/>
  <c r="Y23" i="10"/>
  <c r="M23" i="10"/>
  <c r="I23" i="10"/>
  <c r="L23" i="10"/>
  <c r="P23" i="10"/>
  <c r="O23" i="10"/>
  <c r="V23" i="10"/>
  <c r="D23" i="16" l="1"/>
  <c r="P23" i="16"/>
  <c r="J23" i="16"/>
  <c r="D9" i="16"/>
  <c r="F9" i="16"/>
  <c r="L9" i="16"/>
  <c r="P9" i="16"/>
  <c r="D23" i="10"/>
  <c r="U23" i="10"/>
  <c r="R23" i="10"/>
  <c r="G23" i="10"/>
  <c r="F23" i="10"/>
  <c r="X23" i="10"/>
  <c r="C23" i="10"/>
  <c r="W9" i="10"/>
  <c r="T9" i="10"/>
  <c r="Q9" i="10"/>
  <c r="N9" i="10"/>
  <c r="K9" i="10"/>
  <c r="H9" i="10"/>
  <c r="E9" i="10"/>
  <c r="D10" i="10"/>
  <c r="G9" i="16" l="1"/>
  <c r="S23" i="10"/>
  <c r="J23" i="10"/>
  <c r="C9" i="10"/>
  <c r="U9" i="10"/>
  <c r="I9" i="10"/>
  <c r="J9" i="10"/>
  <c r="G9" i="10"/>
  <c r="D9" i="10" l="1"/>
  <c r="O9" i="10"/>
  <c r="V9" i="10"/>
  <c r="R9" i="10"/>
  <c r="S9" i="10"/>
  <c r="F9" i="10"/>
  <c r="U25" i="16"/>
  <c r="I25" i="16"/>
  <c r="L25" i="16"/>
  <c r="P25" i="16"/>
  <c r="Q25" i="16"/>
  <c r="S25" i="16"/>
  <c r="T25" i="16"/>
  <c r="Y25" i="16"/>
  <c r="E25" i="16"/>
  <c r="M25" i="16"/>
  <c r="E25" i="10"/>
  <c r="H25" i="10"/>
  <c r="K25" i="10"/>
  <c r="T25" i="10"/>
  <c r="W25" i="10"/>
  <c r="Z25" i="10"/>
  <c r="P9" i="10" l="1"/>
  <c r="M9" i="10"/>
  <c r="L9" i="10"/>
  <c r="W25" i="16"/>
  <c r="O25" i="16"/>
  <c r="X25" i="16"/>
  <c r="H25" i="16"/>
  <c r="D25" i="16"/>
  <c r="K25" i="16"/>
  <c r="G25" i="16"/>
  <c r="C25" i="16"/>
  <c r="Z25" i="16"/>
  <c r="V25" i="16"/>
  <c r="R25" i="16"/>
  <c r="N25" i="16"/>
  <c r="J25" i="16"/>
  <c r="F25" i="16"/>
  <c r="N25" i="10"/>
  <c r="Q25" i="10"/>
  <c r="C25" i="10"/>
  <c r="D25" i="10"/>
  <c r="F25" i="10"/>
  <c r="G25" i="10"/>
  <c r="I25" i="10"/>
  <c r="J25" i="10"/>
  <c r="L25" i="10"/>
  <c r="M25" i="10"/>
  <c r="O25" i="10"/>
  <c r="P25" i="10"/>
  <c r="R25" i="10"/>
  <c r="S25" i="10"/>
  <c r="U25" i="10"/>
  <c r="V25" i="10"/>
  <c r="X25" i="10"/>
  <c r="Y25" i="10"/>
  <c r="E11" i="16"/>
  <c r="N11" i="16"/>
  <c r="Q11" i="16"/>
  <c r="T11" i="16"/>
  <c r="Z11" i="16"/>
  <c r="W11" i="16"/>
  <c r="H11" i="16" l="1"/>
  <c r="K11" i="16"/>
  <c r="C11" i="16"/>
  <c r="D11" i="16"/>
  <c r="F11" i="16"/>
  <c r="G11" i="16"/>
  <c r="I11" i="16"/>
  <c r="J11" i="16"/>
  <c r="L11" i="16"/>
  <c r="M11" i="16"/>
  <c r="O11" i="16"/>
  <c r="P11" i="16"/>
  <c r="R11" i="16"/>
  <c r="S11" i="16"/>
  <c r="U11" i="16"/>
  <c r="V11" i="16"/>
  <c r="X11" i="16"/>
  <c r="Y11" i="16"/>
  <c r="W11" i="10"/>
  <c r="X11" i="10"/>
  <c r="Z11" i="10"/>
  <c r="C11" i="10"/>
  <c r="D11" i="10"/>
  <c r="E11" i="10"/>
  <c r="O11" i="10"/>
  <c r="P11" i="10"/>
  <c r="Q11" i="10"/>
  <c r="R11" i="10"/>
  <c r="T11" i="10"/>
  <c r="V11" i="10"/>
  <c r="F11" i="10"/>
  <c r="I11" i="10"/>
  <c r="N11" i="10"/>
  <c r="Y11" i="10"/>
  <c r="L11" i="10" l="1"/>
  <c r="U11" i="10"/>
  <c r="S11" i="10"/>
  <c r="K11" i="10"/>
  <c r="H11" i="10"/>
  <c r="G11" i="10"/>
  <c r="J11" i="10"/>
  <c r="M11" i="10"/>
  <c r="Z29" i="16" l="1"/>
  <c r="Y29" i="16"/>
  <c r="X29" i="16"/>
  <c r="W29" i="16"/>
  <c r="V29" i="16"/>
  <c r="U29" i="16"/>
  <c r="T29" i="16"/>
  <c r="S29" i="16"/>
  <c r="R29" i="16"/>
  <c r="Q29" i="16"/>
  <c r="P29" i="16"/>
  <c r="O29" i="16"/>
  <c r="N29" i="16"/>
  <c r="M29" i="16"/>
  <c r="L29" i="16"/>
  <c r="K29" i="16"/>
  <c r="J29" i="16"/>
  <c r="I29" i="16"/>
  <c r="H29" i="16"/>
  <c r="G29" i="16"/>
  <c r="F29" i="16"/>
  <c r="E29" i="16"/>
  <c r="D29" i="16"/>
  <c r="C29" i="16"/>
  <c r="Z29" i="10" l="1"/>
  <c r="Y29" i="10"/>
  <c r="X29" i="10"/>
  <c r="W29" i="10"/>
  <c r="V29" i="10"/>
  <c r="U29" i="10"/>
  <c r="T29" i="10"/>
  <c r="S29" i="10"/>
  <c r="R29" i="10"/>
  <c r="Q29" i="10"/>
  <c r="P29" i="10"/>
  <c r="O29" i="10"/>
  <c r="N29" i="10"/>
  <c r="M29" i="10"/>
  <c r="L29" i="10"/>
  <c r="K29" i="10"/>
  <c r="J29" i="10"/>
  <c r="I29" i="10"/>
  <c r="H29" i="10"/>
  <c r="G29" i="10"/>
  <c r="F29" i="10"/>
  <c r="E29" i="10"/>
  <c r="D29" i="10"/>
  <c r="C29" i="10"/>
  <c r="C15" i="16" l="1"/>
  <c r="D15" i="16"/>
  <c r="E15" i="16"/>
  <c r="F15" i="16"/>
  <c r="G15" i="16"/>
  <c r="H15" i="16"/>
  <c r="I15" i="16"/>
  <c r="J15" i="16"/>
  <c r="K15" i="16"/>
  <c r="L15" i="16"/>
  <c r="M15" i="16"/>
  <c r="N15" i="16"/>
  <c r="O15" i="16"/>
  <c r="P15" i="16"/>
  <c r="Q15" i="16"/>
  <c r="R15" i="16"/>
  <c r="S15" i="16"/>
  <c r="T15" i="16"/>
  <c r="U15" i="16"/>
  <c r="V15" i="16"/>
  <c r="W15" i="16"/>
  <c r="X15" i="16"/>
  <c r="Y15" i="16"/>
  <c r="Z15" i="16"/>
  <c r="C15" i="10" l="1"/>
  <c r="D15" i="10"/>
  <c r="E15" i="10"/>
  <c r="F15" i="10"/>
  <c r="G15" i="10"/>
  <c r="H15" i="10"/>
  <c r="I15" i="10"/>
  <c r="J15" i="10"/>
  <c r="K15" i="10"/>
  <c r="L15" i="10"/>
  <c r="M15" i="10"/>
  <c r="N15" i="10"/>
  <c r="Z30" i="14" l="1"/>
  <c r="Y30" i="14"/>
  <c r="X30" i="14"/>
  <c r="W30" i="14"/>
  <c r="V30" i="14"/>
  <c r="U30" i="14"/>
  <c r="T30" i="14"/>
  <c r="S30" i="14"/>
  <c r="R30" i="14"/>
  <c r="Q30" i="14"/>
  <c r="P30" i="14"/>
  <c r="O30" i="14"/>
  <c r="N30" i="14"/>
  <c r="M30" i="14"/>
  <c r="L30" i="14"/>
  <c r="K30" i="14"/>
  <c r="J30" i="14"/>
  <c r="I30" i="14"/>
  <c r="H30" i="14"/>
  <c r="G30" i="14"/>
  <c r="F30" i="14"/>
  <c r="E30" i="14"/>
  <c r="D31" i="14"/>
  <c r="D30" i="14"/>
  <c r="C30" i="14"/>
  <c r="Z14" i="14" l="1"/>
  <c r="Y14" i="14"/>
  <c r="X14" i="14"/>
  <c r="W14" i="14"/>
  <c r="V14" i="14"/>
  <c r="U14" i="14"/>
  <c r="T14" i="14"/>
  <c r="S14" i="14"/>
  <c r="R14" i="14"/>
  <c r="Q14" i="14"/>
  <c r="P14" i="14"/>
  <c r="O14" i="14"/>
  <c r="N14" i="14"/>
  <c r="M14" i="14"/>
  <c r="L14" i="14"/>
  <c r="K14" i="14"/>
  <c r="J14" i="14"/>
  <c r="I14" i="14"/>
  <c r="H14" i="14"/>
  <c r="G14" i="14"/>
  <c r="F14" i="14"/>
  <c r="E14" i="14"/>
  <c r="D15" i="14"/>
  <c r="D14" i="14"/>
  <c r="C14" i="14"/>
  <c r="Z7" i="14" l="1"/>
  <c r="Y7" i="14"/>
  <c r="X7" i="14"/>
  <c r="W7" i="14"/>
  <c r="V7" i="14"/>
  <c r="U7" i="14"/>
  <c r="T7" i="14"/>
  <c r="S7" i="14"/>
  <c r="R7" i="14"/>
  <c r="Q7" i="14"/>
  <c r="P7" i="14"/>
  <c r="O7" i="14"/>
  <c r="N7" i="14"/>
  <c r="M7" i="14"/>
  <c r="L7" i="14"/>
  <c r="K7" i="14"/>
  <c r="J7" i="14"/>
  <c r="I7" i="14"/>
  <c r="H7" i="14"/>
  <c r="G7" i="14"/>
  <c r="F7" i="14"/>
  <c r="E7" i="14"/>
  <c r="D8" i="14"/>
  <c r="D7" i="14"/>
  <c r="C7" i="14"/>
  <c r="Z23" i="14" l="1"/>
  <c r="Y23" i="14"/>
  <c r="X23" i="14"/>
  <c r="W23" i="14"/>
  <c r="V23" i="14"/>
  <c r="U23" i="14"/>
  <c r="T23" i="14"/>
  <c r="S23" i="14"/>
  <c r="R23" i="14"/>
  <c r="Q23" i="14"/>
  <c r="P23" i="14"/>
  <c r="O23" i="14"/>
  <c r="N23" i="14"/>
  <c r="M23" i="14"/>
  <c r="L23" i="14"/>
  <c r="K23" i="14"/>
  <c r="J23" i="14"/>
  <c r="I23" i="14"/>
  <c r="H23" i="14"/>
  <c r="G23" i="14"/>
  <c r="F23" i="14"/>
  <c r="E23" i="14"/>
  <c r="D24" i="14"/>
  <c r="D23" i="14"/>
  <c r="C23" i="14"/>
  <c r="Z21" i="16" l="1"/>
  <c r="W21" i="16"/>
  <c r="T21" i="16"/>
  <c r="Q21" i="16"/>
  <c r="N21" i="16"/>
  <c r="K21" i="16"/>
  <c r="H21" i="16"/>
  <c r="E21" i="16"/>
  <c r="D22" i="16"/>
  <c r="U21" i="16" l="1"/>
  <c r="R21" i="16"/>
  <c r="P21" i="16"/>
  <c r="C21" i="16"/>
  <c r="L21" i="16"/>
  <c r="O21" i="16"/>
  <c r="I21" i="16"/>
  <c r="M21" i="16"/>
  <c r="Y21" i="16"/>
  <c r="F21" i="16"/>
  <c r="X21" i="16"/>
  <c r="V21" i="16" l="1"/>
  <c r="S21" i="16"/>
  <c r="J21" i="16"/>
  <c r="D21" i="16"/>
  <c r="G21" i="16"/>
  <c r="Z21" i="10"/>
  <c r="W21" i="10"/>
  <c r="T21" i="10"/>
  <c r="Q21" i="10"/>
  <c r="N21" i="10"/>
  <c r="K21" i="10"/>
  <c r="H21" i="10"/>
  <c r="E21" i="10"/>
  <c r="D22" i="10"/>
  <c r="F21" i="10" l="1"/>
  <c r="U21" i="10"/>
  <c r="R21" i="10"/>
  <c r="P21" i="10"/>
  <c r="C21" i="10"/>
  <c r="L21" i="10"/>
  <c r="O21" i="10"/>
  <c r="I21" i="10"/>
  <c r="M21" i="10"/>
  <c r="Y21" i="10"/>
  <c r="X21" i="10"/>
  <c r="V21" i="10" l="1"/>
  <c r="S21" i="10"/>
  <c r="J21" i="10"/>
  <c r="D21" i="10"/>
  <c r="G21" i="10"/>
  <c r="T7" i="16"/>
  <c r="Q7" i="16"/>
  <c r="N7" i="16"/>
  <c r="M7" i="16"/>
  <c r="K7" i="16"/>
  <c r="H7" i="16"/>
  <c r="E7" i="16"/>
  <c r="D8" i="16"/>
  <c r="O7" i="16" l="1"/>
  <c r="L7" i="16"/>
  <c r="R7" i="16"/>
  <c r="I7" i="16"/>
  <c r="P7" i="16"/>
  <c r="J7" i="16"/>
  <c r="S7" i="16"/>
  <c r="C7" i="16"/>
  <c r="D7" i="16"/>
  <c r="F7" i="16"/>
  <c r="G7" i="16"/>
  <c r="W7" i="10"/>
  <c r="T7" i="10"/>
  <c r="Q7" i="10"/>
  <c r="N7" i="10"/>
  <c r="K7" i="10"/>
  <c r="H7" i="10"/>
  <c r="E7" i="10"/>
  <c r="D8" i="10"/>
  <c r="I7" i="10" l="1"/>
  <c r="P7" i="10"/>
  <c r="L7" i="10" l="1"/>
  <c r="F7" i="10"/>
  <c r="O7" i="10"/>
  <c r="V7" i="10"/>
  <c r="R7" i="10"/>
  <c r="C7" i="10"/>
  <c r="M7" i="10"/>
  <c r="J7" i="10"/>
  <c r="U7" i="10" l="1"/>
  <c r="G7" i="10"/>
  <c r="D7" i="10"/>
  <c r="S7" i="10"/>
</calcChain>
</file>

<file path=xl/sharedStrings.xml><?xml version="1.0" encoding="utf-8"?>
<sst xmlns="http://schemas.openxmlformats.org/spreadsheetml/2006/main" count="1323" uniqueCount="117">
  <si>
    <t>1위</t>
    <phoneticPr fontId="2" type="noConversion"/>
  </si>
  <si>
    <t>3위</t>
    <phoneticPr fontId="2" type="noConversion"/>
  </si>
  <si>
    <t>4위</t>
    <phoneticPr fontId="2" type="noConversion"/>
  </si>
  <si>
    <t>5위</t>
    <phoneticPr fontId="2" type="noConversion"/>
  </si>
  <si>
    <t>6위</t>
    <phoneticPr fontId="2" type="noConversion"/>
  </si>
  <si>
    <t>7위</t>
    <phoneticPr fontId="2" type="noConversion"/>
  </si>
  <si>
    <t>성명</t>
    <phoneticPr fontId="2" type="noConversion"/>
  </si>
  <si>
    <t>기록</t>
    <phoneticPr fontId="2" type="noConversion"/>
  </si>
  <si>
    <t>순위</t>
    <phoneticPr fontId="2" type="noConversion"/>
  </si>
  <si>
    <t>1위</t>
    <phoneticPr fontId="2" type="noConversion"/>
  </si>
  <si>
    <t>8위</t>
    <phoneticPr fontId="2" type="noConversion"/>
  </si>
  <si>
    <t>소속</t>
    <phoneticPr fontId="2" type="noConversion"/>
  </si>
  <si>
    <t>2위</t>
    <phoneticPr fontId="2" type="noConversion"/>
  </si>
  <si>
    <t>5위</t>
    <phoneticPr fontId="2" type="noConversion"/>
  </si>
  <si>
    <t>순위</t>
    <phoneticPr fontId="2" type="noConversion"/>
  </si>
  <si>
    <t>4위</t>
    <phoneticPr fontId="2" type="noConversion"/>
  </si>
  <si>
    <t>6위</t>
    <phoneticPr fontId="2" type="noConversion"/>
  </si>
  <si>
    <t>7위</t>
    <phoneticPr fontId="2" type="noConversion"/>
  </si>
  <si>
    <t>종목</t>
    <phoneticPr fontId="2" type="noConversion"/>
  </si>
  <si>
    <t>100m</t>
    <phoneticPr fontId="2" type="noConversion"/>
  </si>
  <si>
    <t>풍향풍속</t>
    <phoneticPr fontId="2" type="noConversion"/>
  </si>
  <si>
    <t>멀리뛰기</t>
    <phoneticPr fontId="2" type="noConversion"/>
  </si>
  <si>
    <t>200m</t>
    <phoneticPr fontId="2" type="noConversion"/>
  </si>
  <si>
    <t>800m</t>
    <phoneticPr fontId="2" type="noConversion"/>
  </si>
  <si>
    <t xml:space="preserve">  심판장 :                            (인)</t>
    <phoneticPr fontId="2" type="noConversion"/>
  </si>
  <si>
    <t>포환던지기</t>
    <phoneticPr fontId="2" type="noConversion"/>
  </si>
  <si>
    <t>종목</t>
    <phoneticPr fontId="2" type="noConversion"/>
  </si>
  <si>
    <t>80m</t>
    <phoneticPr fontId="2" type="noConversion"/>
  </si>
  <si>
    <t>풍향풍속</t>
    <phoneticPr fontId="2" type="noConversion"/>
  </si>
  <si>
    <t>100m</t>
    <phoneticPr fontId="2" type="noConversion"/>
  </si>
  <si>
    <t>200m</t>
    <phoneticPr fontId="2" type="noConversion"/>
  </si>
  <si>
    <t>800m</t>
    <phoneticPr fontId="2" type="noConversion"/>
  </si>
  <si>
    <t>높이뛰기</t>
    <phoneticPr fontId="2" type="noConversion"/>
  </si>
  <si>
    <t>멀리뛰기</t>
    <phoneticPr fontId="2" type="noConversion"/>
  </si>
  <si>
    <t>포환던지기</t>
    <phoneticPr fontId="2" type="noConversion"/>
  </si>
  <si>
    <t>순위</t>
    <phoneticPr fontId="2" type="noConversion"/>
  </si>
  <si>
    <t>1위</t>
    <phoneticPr fontId="2" type="noConversion"/>
  </si>
  <si>
    <t>2위</t>
    <phoneticPr fontId="2" type="noConversion"/>
  </si>
  <si>
    <t>3위</t>
    <phoneticPr fontId="2" type="noConversion"/>
  </si>
  <si>
    <t>4위</t>
    <phoneticPr fontId="2" type="noConversion"/>
  </si>
  <si>
    <t>5위</t>
    <phoneticPr fontId="2" type="noConversion"/>
  </si>
  <si>
    <t>6위</t>
    <phoneticPr fontId="2" type="noConversion"/>
  </si>
  <si>
    <t>7위</t>
    <phoneticPr fontId="2" type="noConversion"/>
  </si>
  <si>
    <t>8위</t>
    <phoneticPr fontId="2" type="noConversion"/>
  </si>
  <si>
    <t>종목</t>
    <phoneticPr fontId="2" type="noConversion"/>
  </si>
  <si>
    <t>성명</t>
    <phoneticPr fontId="2" type="noConversion"/>
  </si>
  <si>
    <t>소속</t>
    <phoneticPr fontId="2" type="noConversion"/>
  </si>
  <si>
    <t>기록</t>
    <phoneticPr fontId="2" type="noConversion"/>
  </si>
  <si>
    <t>80m</t>
    <phoneticPr fontId="2" type="noConversion"/>
  </si>
  <si>
    <t>※ WR:세계신, WT:세계타이, AR:아시아신, AT:아시아타이, KR:한국신, KT:한국타이, CR:대회신, CT:대회타이, DR:부별최고, DT:부별타이</t>
    <phoneticPr fontId="2" type="noConversion"/>
  </si>
  <si>
    <t>남초5학년부</t>
    <phoneticPr fontId="2" type="noConversion"/>
  </si>
  <si>
    <t>여초5학년부</t>
    <phoneticPr fontId="2" type="noConversion"/>
  </si>
  <si>
    <t>남초6학년부</t>
    <phoneticPr fontId="2" type="noConversion"/>
  </si>
  <si>
    <t>여초6학년부</t>
    <phoneticPr fontId="2" type="noConversion"/>
  </si>
  <si>
    <t xml:space="preserve">  심판장 :                            (인)</t>
    <phoneticPr fontId="2" type="noConversion"/>
  </si>
  <si>
    <t>남자중학교부</t>
    <phoneticPr fontId="2" type="noConversion"/>
  </si>
  <si>
    <t>순위</t>
    <phoneticPr fontId="2" type="noConversion"/>
  </si>
  <si>
    <t>1위</t>
    <phoneticPr fontId="2" type="noConversion"/>
  </si>
  <si>
    <t>2위</t>
    <phoneticPr fontId="2" type="noConversion"/>
  </si>
  <si>
    <t>3위</t>
    <phoneticPr fontId="2" type="noConversion"/>
  </si>
  <si>
    <t>4위</t>
    <phoneticPr fontId="2" type="noConversion"/>
  </si>
  <si>
    <t>5위</t>
    <phoneticPr fontId="2" type="noConversion"/>
  </si>
  <si>
    <t>6위</t>
    <phoneticPr fontId="2" type="noConversion"/>
  </si>
  <si>
    <t>7위</t>
    <phoneticPr fontId="2" type="noConversion"/>
  </si>
  <si>
    <t>8위</t>
    <phoneticPr fontId="2" type="noConversion"/>
  </si>
  <si>
    <t>종목</t>
    <phoneticPr fontId="2" type="noConversion"/>
  </si>
  <si>
    <t>성명</t>
    <phoneticPr fontId="2" type="noConversion"/>
  </si>
  <si>
    <t>소속</t>
    <phoneticPr fontId="2" type="noConversion"/>
  </si>
  <si>
    <t>기록</t>
    <phoneticPr fontId="2" type="noConversion"/>
  </si>
  <si>
    <t>4x100mR</t>
    <phoneticPr fontId="2" type="noConversion"/>
  </si>
  <si>
    <t>4x400mR</t>
    <phoneticPr fontId="2" type="noConversion"/>
  </si>
  <si>
    <t>여자중학교부</t>
    <phoneticPr fontId="2" type="noConversion"/>
  </si>
  <si>
    <t>※ WR:세계신, WT:세계타이, AR:아시아신, AT:아시아타이, KR:한국신, KT:한국타이, CR:대회신, CT:대회타이, DR:부별최고, DT:부별타이</t>
    <phoneticPr fontId="2" type="noConversion"/>
  </si>
  <si>
    <t>남자초등학교부</t>
    <phoneticPr fontId="2" type="noConversion"/>
  </si>
  <si>
    <t>여자초등학교부</t>
    <phoneticPr fontId="2" type="noConversion"/>
  </si>
  <si>
    <t>5종경기</t>
    <phoneticPr fontId="2" type="noConversion"/>
  </si>
  <si>
    <t>남자고등학교부</t>
    <phoneticPr fontId="2" type="noConversion"/>
  </si>
  <si>
    <t>여자고등학교부</t>
    <phoneticPr fontId="2" type="noConversion"/>
  </si>
  <si>
    <t>10종경기</t>
    <phoneticPr fontId="2" type="noConversion"/>
  </si>
  <si>
    <t>7종경기</t>
    <phoneticPr fontId="2" type="noConversion"/>
  </si>
  <si>
    <r>
      <t>남초</t>
    </r>
    <r>
      <rPr>
        <sz val="7"/>
        <rFont val="맑은 고딕"/>
        <family val="1"/>
        <charset val="129"/>
      </rPr>
      <t>3</t>
    </r>
    <r>
      <rPr>
        <sz val="7"/>
        <rFont val="휴먼각진옛체"/>
        <family val="1"/>
        <charset val="129"/>
      </rPr>
      <t>학년부</t>
    </r>
    <phoneticPr fontId="2" type="noConversion"/>
  </si>
  <si>
    <r>
      <t>여초</t>
    </r>
    <r>
      <rPr>
        <sz val="7"/>
        <rFont val="맑은 고딕"/>
        <family val="1"/>
        <charset val="129"/>
      </rPr>
      <t>3</t>
    </r>
    <r>
      <rPr>
        <sz val="7"/>
        <rFont val="휴먼각진옛체"/>
        <family val="1"/>
        <charset val="129"/>
      </rPr>
      <t>학년부</t>
    </r>
    <phoneticPr fontId="2" type="noConversion"/>
  </si>
  <si>
    <r>
      <t>남초</t>
    </r>
    <r>
      <rPr>
        <sz val="7"/>
        <rFont val="맑은 고딕"/>
        <family val="1"/>
        <charset val="129"/>
      </rPr>
      <t>4</t>
    </r>
    <r>
      <rPr>
        <sz val="7"/>
        <rFont val="휴먼각진옛체"/>
        <family val="1"/>
        <charset val="129"/>
      </rPr>
      <t>학년부</t>
    </r>
    <phoneticPr fontId="2" type="noConversion"/>
  </si>
  <si>
    <r>
      <t>여초</t>
    </r>
    <r>
      <rPr>
        <sz val="7"/>
        <rFont val="맑은 고딕"/>
        <family val="1"/>
        <charset val="129"/>
      </rPr>
      <t>4</t>
    </r>
    <r>
      <rPr>
        <sz val="7"/>
        <rFont val="휴먼각진옛체"/>
        <family val="1"/>
        <charset val="129"/>
      </rPr>
      <t>학년부</t>
    </r>
    <phoneticPr fontId="2" type="noConversion"/>
  </si>
  <si>
    <t>제4회 전국 초.중.고등학교 학년별육상경기대회</t>
    <phoneticPr fontId="2" type="noConversion"/>
  </si>
  <si>
    <t>(보은  2023년 9월14일 ∼ 9월18일 )</t>
    <phoneticPr fontId="2" type="noConversion"/>
  </si>
  <si>
    <t>49.20</t>
    <phoneticPr fontId="2" type="noConversion"/>
  </si>
  <si>
    <t>기록경기</t>
    <phoneticPr fontId="2" type="noConversion"/>
  </si>
  <si>
    <t>남고1학년부</t>
    <phoneticPr fontId="2" type="noConversion"/>
  </si>
  <si>
    <t>400m</t>
    <phoneticPr fontId="2" type="noConversion"/>
  </si>
  <si>
    <t>1500m</t>
    <phoneticPr fontId="2" type="noConversion"/>
  </si>
  <si>
    <t>5000m</t>
    <phoneticPr fontId="2" type="noConversion"/>
  </si>
  <si>
    <t>3000mSC</t>
    <phoneticPr fontId="2" type="noConversion"/>
  </si>
  <si>
    <t>110mH</t>
    <phoneticPr fontId="2" type="noConversion"/>
  </si>
  <si>
    <t>400mH</t>
    <phoneticPr fontId="2" type="noConversion"/>
  </si>
  <si>
    <t>5000mW</t>
    <phoneticPr fontId="2" type="noConversion"/>
  </si>
  <si>
    <t>-</t>
    <phoneticPr fontId="2" type="noConversion"/>
  </si>
  <si>
    <t>장대높이뛰기</t>
    <phoneticPr fontId="2" type="noConversion"/>
  </si>
  <si>
    <t>세단뛰기</t>
    <phoneticPr fontId="2" type="noConversion"/>
  </si>
  <si>
    <t>원반던지기</t>
    <phoneticPr fontId="2" type="noConversion"/>
  </si>
  <si>
    <t>해머던지기</t>
    <phoneticPr fontId="2" type="noConversion"/>
  </si>
  <si>
    <t>창던지기</t>
    <phoneticPr fontId="2" type="noConversion"/>
  </si>
  <si>
    <t>여고1학년부</t>
    <phoneticPr fontId="2" type="noConversion"/>
  </si>
  <si>
    <t>100mH</t>
    <phoneticPr fontId="2" type="noConversion"/>
  </si>
  <si>
    <r>
      <t>남고</t>
    </r>
    <r>
      <rPr>
        <sz val="7"/>
        <rFont val="Arial Unicode MS"/>
        <family val="1"/>
        <charset val="129"/>
      </rPr>
      <t>2</t>
    </r>
    <r>
      <rPr>
        <sz val="7"/>
        <rFont val="휴먼각진옛체"/>
        <family val="1"/>
        <charset val="129"/>
      </rPr>
      <t>학년부</t>
    </r>
    <phoneticPr fontId="2" type="noConversion"/>
  </si>
  <si>
    <r>
      <t>여고</t>
    </r>
    <r>
      <rPr>
        <sz val="7"/>
        <rFont val="Arial Unicode MS"/>
        <family val="1"/>
        <charset val="129"/>
      </rPr>
      <t>2</t>
    </r>
    <r>
      <rPr>
        <sz val="7"/>
        <rFont val="휴먼각진옛체"/>
        <family val="1"/>
        <charset val="129"/>
      </rPr>
      <t>학년부</t>
    </r>
    <phoneticPr fontId="2" type="noConversion"/>
  </si>
  <si>
    <r>
      <t>남고</t>
    </r>
    <r>
      <rPr>
        <sz val="7"/>
        <rFont val="Arial Unicode MS"/>
        <family val="1"/>
        <charset val="129"/>
      </rPr>
      <t>3</t>
    </r>
    <r>
      <rPr>
        <sz val="7"/>
        <rFont val="휴먼각진옛체"/>
        <family val="1"/>
        <charset val="129"/>
      </rPr>
      <t>학년부</t>
    </r>
    <phoneticPr fontId="2" type="noConversion"/>
  </si>
  <si>
    <r>
      <t>여고</t>
    </r>
    <r>
      <rPr>
        <sz val="7"/>
        <rFont val="Arial Unicode MS"/>
        <family val="1"/>
        <charset val="129"/>
      </rPr>
      <t>3</t>
    </r>
    <r>
      <rPr>
        <sz val="7"/>
        <rFont val="휴먼각진옛체"/>
        <family val="1"/>
        <charset val="129"/>
      </rPr>
      <t>학년부</t>
    </r>
    <phoneticPr fontId="2" type="noConversion"/>
  </si>
  <si>
    <t>남중1학년부</t>
    <phoneticPr fontId="2" type="noConversion"/>
  </si>
  <si>
    <t>3000m</t>
    <phoneticPr fontId="2" type="noConversion"/>
  </si>
  <si>
    <t>3000mW</t>
    <phoneticPr fontId="2" type="noConversion"/>
  </si>
  <si>
    <t>여중1학년부</t>
    <phoneticPr fontId="2" type="noConversion"/>
  </si>
  <si>
    <t>공동3위</t>
    <phoneticPr fontId="2" type="noConversion"/>
  </si>
  <si>
    <t>남중2학년부</t>
    <phoneticPr fontId="2" type="noConversion"/>
  </si>
  <si>
    <t>여중2학년부</t>
    <phoneticPr fontId="2" type="noConversion"/>
  </si>
  <si>
    <t>남중3학년부</t>
    <phoneticPr fontId="2" type="noConversion"/>
  </si>
  <si>
    <t>여중3학년부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</si>
</sst>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2" formatCode="_-&quot;₩&quot;* #,##0_-;\-&quot;₩&quot;* #,##0_-;_-&quot;₩&quot;* &quot;-&quot;_-;_-@_-"/>
    <numFmt numFmtId="176" formatCode="0_);\(0\)"/>
  </numFmts>
  <fonts count="20">
    <font>
      <sz val="11"/>
      <name val="돋움"/>
      <family val="3"/>
      <charset val="129"/>
    </font>
    <font>
      <sz val="11"/>
      <name val="돋움"/>
      <family val="3"/>
      <charset val="129"/>
    </font>
    <font>
      <sz val="8"/>
      <name val="돋움"/>
      <family val="3"/>
      <charset val="129"/>
    </font>
    <font>
      <sz val="7"/>
      <name val="가는으뜸체"/>
      <family val="1"/>
      <charset val="129"/>
    </font>
    <font>
      <sz val="11"/>
      <name val="휴먼각진옛체"/>
      <family val="1"/>
      <charset val="129"/>
    </font>
    <font>
      <sz val="8"/>
      <name val="가는으뜸체"/>
      <family val="1"/>
      <charset val="129"/>
    </font>
    <font>
      <sz val="9"/>
      <name val="휴먼각진옛체"/>
      <family val="1"/>
      <charset val="129"/>
    </font>
    <font>
      <sz val="8"/>
      <name val="휴먼각진옛체"/>
      <family val="1"/>
      <charset val="129"/>
    </font>
    <font>
      <sz val="7"/>
      <name val="돋움"/>
      <family val="3"/>
      <charset val="129"/>
    </font>
    <font>
      <sz val="6"/>
      <name val="가는으뜸체"/>
      <family val="1"/>
      <charset val="129"/>
    </font>
    <font>
      <sz val="10"/>
      <name val="돋움"/>
      <family val="3"/>
      <charset val="129"/>
    </font>
    <font>
      <sz val="7"/>
      <name val="휴먼각진옛체"/>
      <family val="1"/>
      <charset val="129"/>
    </font>
    <font>
      <sz val="7"/>
      <name val="맑은 고딕"/>
      <family val="1"/>
      <charset val="129"/>
    </font>
    <font>
      <sz val="18"/>
      <name val="휴먼각진옛체"/>
      <family val="1"/>
      <charset val="129"/>
    </font>
    <font>
      <sz val="7"/>
      <name val="가는으뜸체"/>
      <family val="1"/>
    </font>
    <font>
      <sz val="8"/>
      <name val="가는으뜸체"/>
      <family val="1"/>
    </font>
    <font>
      <sz val="7"/>
      <name val="굴림"/>
      <family val="1"/>
      <charset val="129"/>
    </font>
    <font>
      <sz val="7"/>
      <color theme="1"/>
      <name val="가는으뜸체"/>
      <family val="1"/>
      <charset val="129"/>
    </font>
    <font>
      <sz val="7"/>
      <name val="Arial Unicode MS"/>
      <family val="1"/>
      <charset val="129"/>
    </font>
    <font>
      <sz val="6"/>
      <name val="가는으뜸체"/>
      <family val="1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4">
    <xf numFmtId="0" fontId="0" fillId="0" borderId="0"/>
    <xf numFmtId="42" fontId="1" fillId="0" borderId="0" applyFont="0" applyFill="0" applyBorder="0" applyAlignment="0" applyProtection="0"/>
    <xf numFmtId="0" fontId="1" fillId="0" borderId="0"/>
    <xf numFmtId="0" fontId="1" fillId="0" borderId="0">
      <alignment vertical="center"/>
    </xf>
  </cellStyleXfs>
  <cellXfs count="134">
    <xf numFmtId="0" fontId="0" fillId="0" borderId="0" xfId="0"/>
    <xf numFmtId="0" fontId="4" fillId="0" borderId="0" xfId="0" applyFont="1"/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vertical="center"/>
    </xf>
    <xf numFmtId="0" fontId="5" fillId="0" borderId="6" xfId="0" applyFont="1" applyBorder="1" applyAlignment="1">
      <alignment horizontal="right" vertical="center"/>
    </xf>
    <xf numFmtId="0" fontId="6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3" fillId="0" borderId="7" xfId="0" applyFont="1" applyBorder="1" applyAlignment="1">
      <alignment horizontal="left" vertical="center" shrinkToFit="1"/>
    </xf>
    <xf numFmtId="0" fontId="3" fillId="0" borderId="8" xfId="0" applyFont="1" applyBorder="1" applyAlignment="1">
      <alignment horizontal="left" vertical="center" shrinkToFit="1"/>
    </xf>
    <xf numFmtId="0" fontId="3" fillId="0" borderId="9" xfId="0" applyFont="1" applyBorder="1" applyAlignment="1">
      <alignment horizontal="left" vertical="center" shrinkToFit="1"/>
    </xf>
    <xf numFmtId="0" fontId="3" fillId="0" borderId="10" xfId="0" applyFont="1" applyBorder="1" applyAlignment="1">
      <alignment horizontal="left" vertical="center" shrinkToFit="1"/>
    </xf>
    <xf numFmtId="0" fontId="3" fillId="0" borderId="11" xfId="0" applyFont="1" applyBorder="1" applyAlignment="1">
      <alignment horizontal="left" vertical="center" shrinkToFit="1"/>
    </xf>
    <xf numFmtId="0" fontId="3" fillId="0" borderId="2" xfId="0" applyFont="1" applyBorder="1" applyAlignment="1">
      <alignment horizontal="left" vertical="center" shrinkToFit="1"/>
    </xf>
    <xf numFmtId="0" fontId="3" fillId="0" borderId="12" xfId="0" applyFont="1" applyBorder="1" applyAlignment="1">
      <alignment horizontal="left" vertical="center" shrinkToFit="1"/>
    </xf>
    <xf numFmtId="0" fontId="3" fillId="0" borderId="0" xfId="0" applyFont="1" applyAlignment="1">
      <alignment horizontal="left" vertical="center" shrinkToFit="1"/>
    </xf>
    <xf numFmtId="0" fontId="3" fillId="0" borderId="13" xfId="0" applyFont="1" applyBorder="1" applyAlignment="1">
      <alignment horizontal="left" vertical="center" shrinkToFit="1"/>
    </xf>
    <xf numFmtId="0" fontId="3" fillId="0" borderId="14" xfId="0" applyFont="1" applyBorder="1" applyAlignment="1">
      <alignment horizontal="left" vertical="center" shrinkToFit="1"/>
    </xf>
    <xf numFmtId="0" fontId="3" fillId="0" borderId="15" xfId="0" applyFont="1" applyBorder="1" applyAlignment="1">
      <alignment horizontal="left" vertical="center" shrinkToFit="1"/>
    </xf>
    <xf numFmtId="0" fontId="3" fillId="0" borderId="19" xfId="0" applyFont="1" applyBorder="1" applyAlignment="1">
      <alignment horizontal="left" vertical="center" shrinkToFit="1"/>
    </xf>
    <xf numFmtId="0" fontId="3" fillId="0" borderId="20" xfId="0" quotePrefix="1" applyFont="1" applyBorder="1" applyAlignment="1">
      <alignment horizontal="left" vertical="center" shrinkToFit="1"/>
    </xf>
    <xf numFmtId="0" fontId="3" fillId="0" borderId="21" xfId="0" applyFont="1" applyBorder="1" applyAlignment="1">
      <alignment horizontal="left" vertical="center" shrinkToFit="1"/>
    </xf>
    <xf numFmtId="0" fontId="3" fillId="0" borderId="20" xfId="0" applyFont="1" applyBorder="1" applyAlignment="1">
      <alignment horizontal="left" vertical="center" shrinkToFit="1"/>
    </xf>
    <xf numFmtId="0" fontId="8" fillId="0" borderId="0" xfId="0" applyFont="1" applyAlignment="1">
      <alignment horizontal="left" vertical="center" shrinkToFit="1"/>
    </xf>
    <xf numFmtId="0" fontId="3" fillId="0" borderId="22" xfId="0" applyFont="1" applyBorder="1" applyAlignment="1">
      <alignment horizontal="left" vertical="center" shrinkToFit="1"/>
    </xf>
    <xf numFmtId="0" fontId="3" fillId="0" borderId="23" xfId="0" applyFont="1" applyBorder="1" applyAlignment="1">
      <alignment horizontal="left" vertical="center" shrinkToFit="1"/>
    </xf>
    <xf numFmtId="0" fontId="3" fillId="0" borderId="24" xfId="0" applyFont="1" applyBorder="1" applyAlignment="1">
      <alignment horizontal="left" vertical="center" shrinkToFit="1"/>
    </xf>
    <xf numFmtId="0" fontId="4" fillId="0" borderId="20" xfId="0" applyFont="1" applyBorder="1" applyAlignment="1">
      <alignment vertical="center"/>
    </xf>
    <xf numFmtId="176" fontId="3" fillId="0" borderId="19" xfId="0" applyNumberFormat="1" applyFont="1" applyBorder="1" applyAlignment="1">
      <alignment horizontal="left" vertical="center" shrinkToFit="1"/>
    </xf>
    <xf numFmtId="0" fontId="0" fillId="0" borderId="0" xfId="0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shrinkToFit="1"/>
    </xf>
    <xf numFmtId="2" fontId="3" fillId="0" borderId="12" xfId="0" applyNumberFormat="1" applyFont="1" applyBorder="1" applyAlignment="1">
      <alignment horizontal="left" vertical="center" shrinkToFit="1"/>
    </xf>
    <xf numFmtId="2" fontId="3" fillId="0" borderId="24" xfId="0" applyNumberFormat="1" applyFont="1" applyBorder="1" applyAlignment="1">
      <alignment horizontal="left" vertical="center" shrinkToFit="1"/>
    </xf>
    <xf numFmtId="0" fontId="3" fillId="0" borderId="6" xfId="0" applyFont="1" applyBorder="1" applyAlignment="1">
      <alignment horizontal="left" vertical="center" shrinkToFit="1"/>
    </xf>
    <xf numFmtId="0" fontId="10" fillId="0" borderId="0" xfId="0" applyFont="1" applyAlignment="1">
      <alignment horizontal="center" vertical="center" shrinkToFit="1"/>
    </xf>
    <xf numFmtId="2" fontId="3" fillId="0" borderId="15" xfId="0" applyNumberFormat="1" applyFont="1" applyBorder="1" applyAlignment="1">
      <alignment horizontal="left" vertical="center" shrinkToFit="1"/>
    </xf>
    <xf numFmtId="42" fontId="3" fillId="0" borderId="19" xfId="1" applyFont="1" applyBorder="1" applyAlignment="1" applyProtection="1">
      <alignment horizontal="left" vertical="center" shrinkToFit="1"/>
    </xf>
    <xf numFmtId="0" fontId="10" fillId="0" borderId="0" xfId="0" applyFont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3" fillId="0" borderId="13" xfId="0" applyFont="1" applyBorder="1" applyAlignment="1">
      <alignment vertical="center" shrinkToFit="1"/>
    </xf>
    <xf numFmtId="0" fontId="3" fillId="0" borderId="14" xfId="0" applyFont="1" applyBorder="1" applyAlignment="1">
      <alignment vertical="center" shrinkToFit="1"/>
    </xf>
    <xf numFmtId="0" fontId="3" fillId="0" borderId="15" xfId="0" applyFont="1" applyBorder="1" applyAlignment="1">
      <alignment vertical="center" shrinkToFit="1"/>
    </xf>
    <xf numFmtId="0" fontId="3" fillId="0" borderId="19" xfId="0" applyFont="1" applyBorder="1" applyAlignment="1">
      <alignment vertical="center" shrinkToFit="1"/>
    </xf>
    <xf numFmtId="0" fontId="3" fillId="0" borderId="20" xfId="0" quotePrefix="1" applyFont="1" applyBorder="1" applyAlignment="1">
      <alignment vertical="center" shrinkToFit="1"/>
    </xf>
    <xf numFmtId="0" fontId="3" fillId="0" borderId="20" xfId="0" applyFont="1" applyBorder="1" applyAlignment="1">
      <alignment vertical="center" shrinkToFit="1"/>
    </xf>
    <xf numFmtId="0" fontId="3" fillId="0" borderId="21" xfId="0" applyFont="1" applyBorder="1" applyAlignment="1">
      <alignment vertical="center" shrinkToFit="1"/>
    </xf>
    <xf numFmtId="0" fontId="3" fillId="0" borderId="22" xfId="0" applyFont="1" applyBorder="1" applyAlignment="1">
      <alignment vertical="center" shrinkToFit="1"/>
    </xf>
    <xf numFmtId="0" fontId="3" fillId="0" borderId="23" xfId="0" applyFont="1" applyBorder="1" applyAlignment="1">
      <alignment vertical="center" shrinkToFit="1"/>
    </xf>
    <xf numFmtId="0" fontId="3" fillId="0" borderId="24" xfId="0" applyFont="1" applyBorder="1" applyAlignment="1">
      <alignment vertical="center" shrinkToFit="1"/>
    </xf>
    <xf numFmtId="2" fontId="3" fillId="0" borderId="24" xfId="0" applyNumberFormat="1" applyFont="1" applyBorder="1" applyAlignment="1">
      <alignment vertical="center" shrinkToFit="1"/>
    </xf>
    <xf numFmtId="2" fontId="3" fillId="0" borderId="15" xfId="0" applyNumberFormat="1" applyFont="1" applyBorder="1" applyAlignment="1">
      <alignment vertical="center" shrinkToFit="1"/>
    </xf>
    <xf numFmtId="176" fontId="3" fillId="0" borderId="19" xfId="0" applyNumberFormat="1" applyFont="1" applyBorder="1" applyAlignment="1">
      <alignment vertical="center" shrinkToFit="1"/>
    </xf>
    <xf numFmtId="42" fontId="3" fillId="0" borderId="19" xfId="1" applyFont="1" applyBorder="1" applyAlignment="1" applyProtection="1">
      <alignment vertical="center" shrinkToFit="1"/>
    </xf>
    <xf numFmtId="0" fontId="3" fillId="0" borderId="11" xfId="0" applyFont="1" applyBorder="1" applyAlignment="1">
      <alignment vertical="center" shrinkToFit="1"/>
    </xf>
    <xf numFmtId="0" fontId="3" fillId="0" borderId="2" xfId="0" applyFont="1" applyBorder="1" applyAlignment="1">
      <alignment vertical="center" shrinkToFit="1"/>
    </xf>
    <xf numFmtId="0" fontId="3" fillId="0" borderId="12" xfId="0" applyFont="1" applyBorder="1" applyAlignment="1">
      <alignment vertical="center" shrinkToFit="1"/>
    </xf>
    <xf numFmtId="2" fontId="3" fillId="0" borderId="12" xfId="0" applyNumberFormat="1" applyFont="1" applyBorder="1" applyAlignment="1">
      <alignment vertical="center" shrinkToFit="1"/>
    </xf>
    <xf numFmtId="0" fontId="9" fillId="0" borderId="21" xfId="0" applyFont="1" applyBorder="1" applyAlignment="1">
      <alignment horizontal="left" vertical="center" shrinkToFit="1"/>
    </xf>
    <xf numFmtId="0" fontId="15" fillId="0" borderId="1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5" xfId="0" applyFont="1" applyBorder="1" applyAlignment="1">
      <alignment vertical="center"/>
    </xf>
    <xf numFmtId="0" fontId="15" fillId="0" borderId="4" xfId="0" applyFont="1" applyBorder="1" applyAlignment="1">
      <alignment horizontal="center" vertical="center"/>
    </xf>
    <xf numFmtId="0" fontId="14" fillId="0" borderId="9" xfId="0" applyFont="1" applyBorder="1" applyAlignment="1">
      <alignment horizontal="left" vertical="center" shrinkToFit="1"/>
    </xf>
    <xf numFmtId="0" fontId="14" fillId="0" borderId="13" xfId="0" applyFont="1" applyBorder="1" applyAlignment="1">
      <alignment horizontal="left" vertical="center" shrinkToFit="1"/>
    </xf>
    <xf numFmtId="0" fontId="14" fillId="0" borderId="14" xfId="0" applyFont="1" applyBorder="1" applyAlignment="1">
      <alignment horizontal="left" vertical="center" shrinkToFit="1"/>
    </xf>
    <xf numFmtId="0" fontId="14" fillId="0" borderId="15" xfId="0" applyFont="1" applyBorder="1" applyAlignment="1">
      <alignment horizontal="left" vertical="center" shrinkToFit="1"/>
    </xf>
    <xf numFmtId="0" fontId="14" fillId="0" borderId="8" xfId="0" applyFont="1" applyBorder="1" applyAlignment="1">
      <alignment horizontal="left" vertical="center" shrinkToFit="1"/>
    </xf>
    <xf numFmtId="0" fontId="12" fillId="0" borderId="14" xfId="0" applyFont="1" applyBorder="1" applyAlignment="1">
      <alignment horizontal="left" vertical="center" shrinkToFit="1"/>
    </xf>
    <xf numFmtId="0" fontId="16" fillId="0" borderId="15" xfId="0" quotePrefix="1" applyFont="1" applyBorder="1" applyAlignment="1">
      <alignment horizontal="left" vertical="center" shrinkToFit="1"/>
    </xf>
    <xf numFmtId="0" fontId="14" fillId="0" borderId="22" xfId="0" applyFont="1" applyBorder="1" applyAlignment="1">
      <alignment horizontal="left" vertical="center" shrinkToFit="1"/>
    </xf>
    <xf numFmtId="0" fontId="0" fillId="0" borderId="0" xfId="0" applyAlignment="1">
      <alignment horizontal="left" vertical="center" shrinkToFit="1"/>
    </xf>
    <xf numFmtId="0" fontId="3" fillId="0" borderId="11" xfId="0" quotePrefix="1" applyFont="1" applyBorder="1" applyAlignment="1">
      <alignment horizontal="left" vertical="center" shrinkToFit="1"/>
    </xf>
    <xf numFmtId="0" fontId="3" fillId="0" borderId="2" xfId="0" quotePrefix="1" applyFont="1" applyBorder="1" applyAlignment="1">
      <alignment horizontal="left" vertical="center" shrinkToFit="1"/>
    </xf>
    <xf numFmtId="0" fontId="3" fillId="0" borderId="12" xfId="0" quotePrefix="1" applyFont="1" applyBorder="1" applyAlignment="1">
      <alignment horizontal="left" vertical="center" shrinkToFit="1"/>
    </xf>
    <xf numFmtId="0" fontId="3" fillId="0" borderId="13" xfId="0" quotePrefix="1" applyFont="1" applyBorder="1" applyAlignment="1">
      <alignment horizontal="left" vertical="center" shrinkToFit="1"/>
    </xf>
    <xf numFmtId="0" fontId="3" fillId="0" borderId="14" xfId="0" quotePrefix="1" applyFont="1" applyBorder="1" applyAlignment="1">
      <alignment horizontal="left" vertical="center" shrinkToFit="1"/>
    </xf>
    <xf numFmtId="0" fontId="3" fillId="0" borderId="15" xfId="0" quotePrefix="1" applyFont="1" applyBorder="1" applyAlignment="1">
      <alignment horizontal="left" vertical="center" shrinkToFit="1"/>
    </xf>
    <xf numFmtId="0" fontId="3" fillId="0" borderId="13" xfId="0" quotePrefix="1" applyFont="1" applyBorder="1" applyAlignment="1">
      <alignment vertical="center" shrinkToFit="1"/>
    </xf>
    <xf numFmtId="0" fontId="3" fillId="0" borderId="2" xfId="0" quotePrefix="1" applyFont="1" applyBorder="1" applyAlignment="1">
      <alignment vertical="center" shrinkToFit="1"/>
    </xf>
    <xf numFmtId="0" fontId="3" fillId="0" borderId="12" xfId="0" quotePrefix="1" applyFont="1" applyBorder="1" applyAlignment="1">
      <alignment vertical="center" shrinkToFit="1"/>
    </xf>
    <xf numFmtId="0" fontId="14" fillId="0" borderId="19" xfId="0" applyFont="1" applyBorder="1" applyAlignment="1">
      <alignment horizontal="left" vertical="center" shrinkToFit="1"/>
    </xf>
    <xf numFmtId="0" fontId="14" fillId="0" borderId="20" xfId="0" quotePrefix="1" applyFont="1" applyBorder="1" applyAlignment="1">
      <alignment horizontal="left" vertical="center" shrinkToFit="1"/>
    </xf>
    <xf numFmtId="0" fontId="14" fillId="0" borderId="20" xfId="0" applyFont="1" applyBorder="1" applyAlignment="1">
      <alignment horizontal="left" vertical="center" shrinkToFit="1"/>
    </xf>
    <xf numFmtId="0" fontId="14" fillId="0" borderId="21" xfId="0" applyFont="1" applyBorder="1" applyAlignment="1">
      <alignment horizontal="left" vertical="center" shrinkToFit="1"/>
    </xf>
    <xf numFmtId="0" fontId="14" fillId="0" borderId="10" xfId="0" applyFont="1" applyBorder="1" applyAlignment="1">
      <alignment horizontal="left" vertical="center" shrinkToFit="1"/>
    </xf>
    <xf numFmtId="0" fontId="14" fillId="0" borderId="11" xfId="0" applyFont="1" applyBorder="1" applyAlignment="1">
      <alignment horizontal="left" vertical="center" shrinkToFit="1"/>
    </xf>
    <xf numFmtId="0" fontId="14" fillId="0" borderId="2" xfId="0" applyFont="1" applyBorder="1" applyAlignment="1">
      <alignment horizontal="left" vertical="center" shrinkToFit="1"/>
    </xf>
    <xf numFmtId="0" fontId="14" fillId="0" borderId="12" xfId="0" applyFont="1" applyBorder="1" applyAlignment="1">
      <alignment horizontal="left" vertical="center" shrinkToFit="1"/>
    </xf>
    <xf numFmtId="2" fontId="14" fillId="0" borderId="12" xfId="0" applyNumberFormat="1" applyFont="1" applyBorder="1" applyAlignment="1">
      <alignment horizontal="left" vertical="center" shrinkToFit="1"/>
    </xf>
    <xf numFmtId="0" fontId="14" fillId="0" borderId="6" xfId="0" applyFont="1" applyBorder="1" applyAlignment="1">
      <alignment horizontal="left" vertical="center" shrinkToFit="1"/>
    </xf>
    <xf numFmtId="0" fontId="14" fillId="0" borderId="23" xfId="0" applyFont="1" applyBorder="1" applyAlignment="1">
      <alignment horizontal="left" vertical="center" shrinkToFit="1"/>
    </xf>
    <xf numFmtId="0" fontId="14" fillId="0" borderId="24" xfId="0" applyFont="1" applyBorder="1" applyAlignment="1">
      <alignment horizontal="left" vertical="center" shrinkToFit="1"/>
    </xf>
    <xf numFmtId="2" fontId="14" fillId="0" borderId="24" xfId="0" applyNumberFormat="1" applyFont="1" applyBorder="1" applyAlignment="1">
      <alignment horizontal="left" vertical="center" shrinkToFit="1"/>
    </xf>
    <xf numFmtId="2" fontId="14" fillId="0" borderId="15" xfId="0" applyNumberFormat="1" applyFont="1" applyBorder="1" applyAlignment="1">
      <alignment horizontal="left" vertical="center" shrinkToFit="1"/>
    </xf>
    <xf numFmtId="176" fontId="14" fillId="0" borderId="19" xfId="0" applyNumberFormat="1" applyFont="1" applyBorder="1" applyAlignment="1">
      <alignment horizontal="left" vertical="center" shrinkToFit="1"/>
    </xf>
    <xf numFmtId="0" fontId="19" fillId="0" borderId="21" xfId="0" applyFont="1" applyBorder="1" applyAlignment="1">
      <alignment horizontal="center" vertical="center" shrinkToFit="1"/>
    </xf>
    <xf numFmtId="42" fontId="14" fillId="0" borderId="19" xfId="1" applyFont="1" applyBorder="1" applyAlignment="1" applyProtection="1">
      <alignment horizontal="left" vertical="center" shrinkToFit="1"/>
    </xf>
    <xf numFmtId="0" fontId="15" fillId="0" borderId="6" xfId="0" applyFont="1" applyBorder="1" applyAlignment="1">
      <alignment horizontal="right" vertical="center"/>
    </xf>
    <xf numFmtId="0" fontId="15" fillId="0" borderId="27" xfId="0" applyFont="1" applyBorder="1" applyAlignment="1">
      <alignment vertical="center"/>
    </xf>
    <xf numFmtId="0" fontId="15" fillId="0" borderId="6" xfId="0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 shrinkToFit="1"/>
    </xf>
    <xf numFmtId="2" fontId="14" fillId="0" borderId="10" xfId="0" applyNumberFormat="1" applyFont="1" applyBorder="1" applyAlignment="1">
      <alignment horizontal="left" vertical="center" shrinkToFit="1"/>
    </xf>
    <xf numFmtId="0" fontId="10" fillId="0" borderId="25" xfId="0" applyFont="1" applyBorder="1" applyAlignment="1">
      <alignment horizontal="center" vertical="center" shrinkToFit="1"/>
    </xf>
    <xf numFmtId="0" fontId="11" fillId="0" borderId="2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14" fillId="0" borderId="1" xfId="0" applyFont="1" applyBorder="1" applyAlignment="1">
      <alignment horizontal="left" vertical="center" shrinkToFit="1"/>
    </xf>
    <xf numFmtId="0" fontId="14" fillId="0" borderId="2" xfId="0" applyFont="1" applyBorder="1" applyAlignment="1">
      <alignment horizontal="left" vertical="center" shrinkToFit="1"/>
    </xf>
    <xf numFmtId="0" fontId="14" fillId="0" borderId="3" xfId="0" applyFont="1" applyBorder="1" applyAlignment="1">
      <alignment horizontal="left" vertical="center" shrinkToFit="1"/>
    </xf>
    <xf numFmtId="0" fontId="19" fillId="0" borderId="1" xfId="0" applyFont="1" applyBorder="1" applyAlignment="1">
      <alignment horizontal="center" vertical="center" shrinkToFit="1"/>
    </xf>
    <xf numFmtId="0" fontId="19" fillId="0" borderId="2" xfId="0" applyFont="1" applyBorder="1" applyAlignment="1">
      <alignment horizontal="center" vertical="center" shrinkToFit="1"/>
    </xf>
    <xf numFmtId="0" fontId="19" fillId="0" borderId="3" xfId="0" applyFont="1" applyBorder="1" applyAlignment="1">
      <alignment horizontal="center" vertical="center" shrinkToFit="1"/>
    </xf>
    <xf numFmtId="0" fontId="17" fillId="0" borderId="1" xfId="0" applyFont="1" applyBorder="1" applyAlignment="1">
      <alignment horizontal="left" vertical="center" shrinkToFit="1"/>
    </xf>
    <xf numFmtId="0" fontId="17" fillId="0" borderId="2" xfId="0" applyFont="1" applyBorder="1" applyAlignment="1">
      <alignment horizontal="left" vertical="center" shrinkToFit="1"/>
    </xf>
    <xf numFmtId="0" fontId="17" fillId="0" borderId="3" xfId="0" applyFont="1" applyBorder="1" applyAlignment="1">
      <alignment horizontal="left" vertical="center" shrinkToFit="1"/>
    </xf>
    <xf numFmtId="0" fontId="3" fillId="0" borderId="16" xfId="0" applyFont="1" applyBorder="1" applyAlignment="1">
      <alignment horizontal="left" vertical="center" shrinkToFit="1"/>
    </xf>
    <xf numFmtId="0" fontId="3" fillId="0" borderId="17" xfId="0" applyFont="1" applyBorder="1" applyAlignment="1">
      <alignment horizontal="left" vertical="center" shrinkToFit="1"/>
    </xf>
    <xf numFmtId="0" fontId="3" fillId="0" borderId="18" xfId="0" applyFont="1" applyBorder="1" applyAlignment="1">
      <alignment horizontal="left" vertical="center" shrinkToFit="1"/>
    </xf>
    <xf numFmtId="0" fontId="14" fillId="0" borderId="28" xfId="0" applyFont="1" applyBorder="1" applyAlignment="1">
      <alignment horizontal="left" vertical="center" shrinkToFit="1"/>
    </xf>
    <xf numFmtId="0" fontId="14" fillId="0" borderId="14" xfId="0" applyFont="1" applyBorder="1" applyAlignment="1">
      <alignment horizontal="left" vertical="center" shrinkToFit="1"/>
    </xf>
    <xf numFmtId="0" fontId="14" fillId="0" borderId="29" xfId="0" applyFont="1" applyBorder="1" applyAlignment="1">
      <alignment horizontal="left" vertical="center" shrinkToFit="1"/>
    </xf>
    <xf numFmtId="0" fontId="14" fillId="0" borderId="16" xfId="0" applyFont="1" applyBorder="1" applyAlignment="1">
      <alignment horizontal="left" vertical="center" shrinkToFit="1"/>
    </xf>
    <xf numFmtId="0" fontId="14" fillId="0" borderId="17" xfId="0" applyFont="1" applyBorder="1" applyAlignment="1">
      <alignment horizontal="left" vertical="center" shrinkToFit="1"/>
    </xf>
    <xf numFmtId="0" fontId="14" fillId="0" borderId="18" xfId="0" applyFont="1" applyBorder="1" applyAlignment="1">
      <alignment horizontal="left" vertical="center" shrinkToFit="1"/>
    </xf>
    <xf numFmtId="0" fontId="0" fillId="0" borderId="25" xfId="0" applyBorder="1" applyAlignment="1">
      <alignment horizontal="center" vertical="center" shrinkToFit="1"/>
    </xf>
  </cellXfs>
  <cellStyles count="4">
    <cellStyle name="통화 [0]" xfId="1" builtinId="7"/>
    <cellStyle name="표준" xfId="0" builtinId="0"/>
    <cellStyle name="표준 2" xfId="2"/>
    <cellStyle name="표준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17" Type="http://schemas.openxmlformats.org/officeDocument/2006/relationships/externalLink" Target="externalLinks/externalLink107.xml"/><Relationship Id="rId21" Type="http://schemas.openxmlformats.org/officeDocument/2006/relationships/externalLink" Target="externalLinks/externalLink11.xml"/><Relationship Id="rId42" Type="http://schemas.openxmlformats.org/officeDocument/2006/relationships/externalLink" Target="externalLinks/externalLink32.xml"/><Relationship Id="rId63" Type="http://schemas.openxmlformats.org/officeDocument/2006/relationships/externalLink" Target="externalLinks/externalLink53.xml"/><Relationship Id="rId84" Type="http://schemas.openxmlformats.org/officeDocument/2006/relationships/externalLink" Target="externalLinks/externalLink74.xml"/><Relationship Id="rId138" Type="http://schemas.openxmlformats.org/officeDocument/2006/relationships/externalLink" Target="externalLinks/externalLink128.xml"/><Relationship Id="rId107" Type="http://schemas.openxmlformats.org/officeDocument/2006/relationships/externalLink" Target="externalLinks/externalLink97.xml"/><Relationship Id="rId11" Type="http://schemas.openxmlformats.org/officeDocument/2006/relationships/externalLink" Target="externalLinks/externalLink1.xml"/><Relationship Id="rId32" Type="http://schemas.openxmlformats.org/officeDocument/2006/relationships/externalLink" Target="externalLinks/externalLink22.xml"/><Relationship Id="rId53" Type="http://schemas.openxmlformats.org/officeDocument/2006/relationships/externalLink" Target="externalLinks/externalLink43.xml"/><Relationship Id="rId74" Type="http://schemas.openxmlformats.org/officeDocument/2006/relationships/externalLink" Target="externalLinks/externalLink64.xml"/><Relationship Id="rId128" Type="http://schemas.openxmlformats.org/officeDocument/2006/relationships/externalLink" Target="externalLinks/externalLink118.xml"/><Relationship Id="rId149" Type="http://schemas.openxmlformats.org/officeDocument/2006/relationships/externalLink" Target="externalLinks/externalLink139.xml"/><Relationship Id="rId5" Type="http://schemas.openxmlformats.org/officeDocument/2006/relationships/worksheet" Target="worksheets/sheet5.xml"/><Relationship Id="rId95" Type="http://schemas.openxmlformats.org/officeDocument/2006/relationships/externalLink" Target="externalLinks/externalLink85.xml"/><Relationship Id="rId22" Type="http://schemas.openxmlformats.org/officeDocument/2006/relationships/externalLink" Target="externalLinks/externalLink12.xml"/><Relationship Id="rId27" Type="http://schemas.openxmlformats.org/officeDocument/2006/relationships/externalLink" Target="externalLinks/externalLink17.xml"/><Relationship Id="rId43" Type="http://schemas.openxmlformats.org/officeDocument/2006/relationships/externalLink" Target="externalLinks/externalLink33.xml"/><Relationship Id="rId48" Type="http://schemas.openxmlformats.org/officeDocument/2006/relationships/externalLink" Target="externalLinks/externalLink38.xml"/><Relationship Id="rId64" Type="http://schemas.openxmlformats.org/officeDocument/2006/relationships/externalLink" Target="externalLinks/externalLink54.xml"/><Relationship Id="rId69" Type="http://schemas.openxmlformats.org/officeDocument/2006/relationships/externalLink" Target="externalLinks/externalLink59.xml"/><Relationship Id="rId113" Type="http://schemas.openxmlformats.org/officeDocument/2006/relationships/externalLink" Target="externalLinks/externalLink103.xml"/><Relationship Id="rId118" Type="http://schemas.openxmlformats.org/officeDocument/2006/relationships/externalLink" Target="externalLinks/externalLink108.xml"/><Relationship Id="rId134" Type="http://schemas.openxmlformats.org/officeDocument/2006/relationships/externalLink" Target="externalLinks/externalLink124.xml"/><Relationship Id="rId139" Type="http://schemas.openxmlformats.org/officeDocument/2006/relationships/externalLink" Target="externalLinks/externalLink129.xml"/><Relationship Id="rId80" Type="http://schemas.openxmlformats.org/officeDocument/2006/relationships/externalLink" Target="externalLinks/externalLink70.xml"/><Relationship Id="rId85" Type="http://schemas.openxmlformats.org/officeDocument/2006/relationships/externalLink" Target="externalLinks/externalLink75.xml"/><Relationship Id="rId150" Type="http://schemas.openxmlformats.org/officeDocument/2006/relationships/externalLink" Target="externalLinks/externalLink140.xml"/><Relationship Id="rId155" Type="http://schemas.openxmlformats.org/officeDocument/2006/relationships/sharedStrings" Target="sharedStrings.xml"/><Relationship Id="rId12" Type="http://schemas.openxmlformats.org/officeDocument/2006/relationships/externalLink" Target="externalLinks/externalLink2.xml"/><Relationship Id="rId17" Type="http://schemas.openxmlformats.org/officeDocument/2006/relationships/externalLink" Target="externalLinks/externalLink7.xml"/><Relationship Id="rId33" Type="http://schemas.openxmlformats.org/officeDocument/2006/relationships/externalLink" Target="externalLinks/externalLink23.xml"/><Relationship Id="rId38" Type="http://schemas.openxmlformats.org/officeDocument/2006/relationships/externalLink" Target="externalLinks/externalLink28.xml"/><Relationship Id="rId59" Type="http://schemas.openxmlformats.org/officeDocument/2006/relationships/externalLink" Target="externalLinks/externalLink49.xml"/><Relationship Id="rId103" Type="http://schemas.openxmlformats.org/officeDocument/2006/relationships/externalLink" Target="externalLinks/externalLink93.xml"/><Relationship Id="rId108" Type="http://schemas.openxmlformats.org/officeDocument/2006/relationships/externalLink" Target="externalLinks/externalLink98.xml"/><Relationship Id="rId124" Type="http://schemas.openxmlformats.org/officeDocument/2006/relationships/externalLink" Target="externalLinks/externalLink114.xml"/><Relationship Id="rId129" Type="http://schemas.openxmlformats.org/officeDocument/2006/relationships/externalLink" Target="externalLinks/externalLink119.xml"/><Relationship Id="rId54" Type="http://schemas.openxmlformats.org/officeDocument/2006/relationships/externalLink" Target="externalLinks/externalLink44.xml"/><Relationship Id="rId70" Type="http://schemas.openxmlformats.org/officeDocument/2006/relationships/externalLink" Target="externalLinks/externalLink60.xml"/><Relationship Id="rId75" Type="http://schemas.openxmlformats.org/officeDocument/2006/relationships/externalLink" Target="externalLinks/externalLink65.xml"/><Relationship Id="rId91" Type="http://schemas.openxmlformats.org/officeDocument/2006/relationships/externalLink" Target="externalLinks/externalLink81.xml"/><Relationship Id="rId96" Type="http://schemas.openxmlformats.org/officeDocument/2006/relationships/externalLink" Target="externalLinks/externalLink86.xml"/><Relationship Id="rId140" Type="http://schemas.openxmlformats.org/officeDocument/2006/relationships/externalLink" Target="externalLinks/externalLink130.xml"/><Relationship Id="rId145" Type="http://schemas.openxmlformats.org/officeDocument/2006/relationships/externalLink" Target="externalLinks/externalLink13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23" Type="http://schemas.openxmlformats.org/officeDocument/2006/relationships/externalLink" Target="externalLinks/externalLink13.xml"/><Relationship Id="rId28" Type="http://schemas.openxmlformats.org/officeDocument/2006/relationships/externalLink" Target="externalLinks/externalLink18.xml"/><Relationship Id="rId49" Type="http://schemas.openxmlformats.org/officeDocument/2006/relationships/externalLink" Target="externalLinks/externalLink39.xml"/><Relationship Id="rId114" Type="http://schemas.openxmlformats.org/officeDocument/2006/relationships/externalLink" Target="externalLinks/externalLink104.xml"/><Relationship Id="rId119" Type="http://schemas.openxmlformats.org/officeDocument/2006/relationships/externalLink" Target="externalLinks/externalLink109.xml"/><Relationship Id="rId44" Type="http://schemas.openxmlformats.org/officeDocument/2006/relationships/externalLink" Target="externalLinks/externalLink34.xml"/><Relationship Id="rId60" Type="http://schemas.openxmlformats.org/officeDocument/2006/relationships/externalLink" Target="externalLinks/externalLink50.xml"/><Relationship Id="rId65" Type="http://schemas.openxmlformats.org/officeDocument/2006/relationships/externalLink" Target="externalLinks/externalLink55.xml"/><Relationship Id="rId81" Type="http://schemas.openxmlformats.org/officeDocument/2006/relationships/externalLink" Target="externalLinks/externalLink71.xml"/><Relationship Id="rId86" Type="http://schemas.openxmlformats.org/officeDocument/2006/relationships/externalLink" Target="externalLinks/externalLink76.xml"/><Relationship Id="rId130" Type="http://schemas.openxmlformats.org/officeDocument/2006/relationships/externalLink" Target="externalLinks/externalLink120.xml"/><Relationship Id="rId135" Type="http://schemas.openxmlformats.org/officeDocument/2006/relationships/externalLink" Target="externalLinks/externalLink125.xml"/><Relationship Id="rId151" Type="http://schemas.openxmlformats.org/officeDocument/2006/relationships/externalLink" Target="externalLinks/externalLink141.xml"/><Relationship Id="rId156" Type="http://schemas.openxmlformats.org/officeDocument/2006/relationships/calcChain" Target="calcChain.xml"/><Relationship Id="rId13" Type="http://schemas.openxmlformats.org/officeDocument/2006/relationships/externalLink" Target="externalLinks/externalLink3.xml"/><Relationship Id="rId18" Type="http://schemas.openxmlformats.org/officeDocument/2006/relationships/externalLink" Target="externalLinks/externalLink8.xml"/><Relationship Id="rId39" Type="http://schemas.openxmlformats.org/officeDocument/2006/relationships/externalLink" Target="externalLinks/externalLink29.xml"/><Relationship Id="rId109" Type="http://schemas.openxmlformats.org/officeDocument/2006/relationships/externalLink" Target="externalLinks/externalLink99.xml"/><Relationship Id="rId34" Type="http://schemas.openxmlformats.org/officeDocument/2006/relationships/externalLink" Target="externalLinks/externalLink24.xml"/><Relationship Id="rId50" Type="http://schemas.openxmlformats.org/officeDocument/2006/relationships/externalLink" Target="externalLinks/externalLink40.xml"/><Relationship Id="rId55" Type="http://schemas.openxmlformats.org/officeDocument/2006/relationships/externalLink" Target="externalLinks/externalLink45.xml"/><Relationship Id="rId76" Type="http://schemas.openxmlformats.org/officeDocument/2006/relationships/externalLink" Target="externalLinks/externalLink66.xml"/><Relationship Id="rId97" Type="http://schemas.openxmlformats.org/officeDocument/2006/relationships/externalLink" Target="externalLinks/externalLink87.xml"/><Relationship Id="rId104" Type="http://schemas.openxmlformats.org/officeDocument/2006/relationships/externalLink" Target="externalLinks/externalLink94.xml"/><Relationship Id="rId120" Type="http://schemas.openxmlformats.org/officeDocument/2006/relationships/externalLink" Target="externalLinks/externalLink110.xml"/><Relationship Id="rId125" Type="http://schemas.openxmlformats.org/officeDocument/2006/relationships/externalLink" Target="externalLinks/externalLink115.xml"/><Relationship Id="rId141" Type="http://schemas.openxmlformats.org/officeDocument/2006/relationships/externalLink" Target="externalLinks/externalLink131.xml"/><Relationship Id="rId146" Type="http://schemas.openxmlformats.org/officeDocument/2006/relationships/externalLink" Target="externalLinks/externalLink136.xml"/><Relationship Id="rId7" Type="http://schemas.openxmlformats.org/officeDocument/2006/relationships/worksheet" Target="worksheets/sheet7.xml"/><Relationship Id="rId71" Type="http://schemas.openxmlformats.org/officeDocument/2006/relationships/externalLink" Target="externalLinks/externalLink61.xml"/><Relationship Id="rId92" Type="http://schemas.openxmlformats.org/officeDocument/2006/relationships/externalLink" Target="externalLinks/externalLink82.xml"/><Relationship Id="rId2" Type="http://schemas.openxmlformats.org/officeDocument/2006/relationships/worksheet" Target="worksheets/sheet2.xml"/><Relationship Id="rId29" Type="http://schemas.openxmlformats.org/officeDocument/2006/relationships/externalLink" Target="externalLinks/externalLink19.xml"/><Relationship Id="rId24" Type="http://schemas.openxmlformats.org/officeDocument/2006/relationships/externalLink" Target="externalLinks/externalLink14.xml"/><Relationship Id="rId40" Type="http://schemas.openxmlformats.org/officeDocument/2006/relationships/externalLink" Target="externalLinks/externalLink30.xml"/><Relationship Id="rId45" Type="http://schemas.openxmlformats.org/officeDocument/2006/relationships/externalLink" Target="externalLinks/externalLink35.xml"/><Relationship Id="rId66" Type="http://schemas.openxmlformats.org/officeDocument/2006/relationships/externalLink" Target="externalLinks/externalLink56.xml"/><Relationship Id="rId87" Type="http://schemas.openxmlformats.org/officeDocument/2006/relationships/externalLink" Target="externalLinks/externalLink77.xml"/><Relationship Id="rId110" Type="http://schemas.openxmlformats.org/officeDocument/2006/relationships/externalLink" Target="externalLinks/externalLink100.xml"/><Relationship Id="rId115" Type="http://schemas.openxmlformats.org/officeDocument/2006/relationships/externalLink" Target="externalLinks/externalLink105.xml"/><Relationship Id="rId131" Type="http://schemas.openxmlformats.org/officeDocument/2006/relationships/externalLink" Target="externalLinks/externalLink121.xml"/><Relationship Id="rId136" Type="http://schemas.openxmlformats.org/officeDocument/2006/relationships/externalLink" Target="externalLinks/externalLink126.xml"/><Relationship Id="rId61" Type="http://schemas.openxmlformats.org/officeDocument/2006/relationships/externalLink" Target="externalLinks/externalLink51.xml"/><Relationship Id="rId82" Type="http://schemas.openxmlformats.org/officeDocument/2006/relationships/externalLink" Target="externalLinks/externalLink72.xml"/><Relationship Id="rId152" Type="http://schemas.openxmlformats.org/officeDocument/2006/relationships/externalLink" Target="externalLinks/externalLink142.xml"/><Relationship Id="rId19" Type="http://schemas.openxmlformats.org/officeDocument/2006/relationships/externalLink" Target="externalLinks/externalLink9.xml"/><Relationship Id="rId14" Type="http://schemas.openxmlformats.org/officeDocument/2006/relationships/externalLink" Target="externalLinks/externalLink4.xml"/><Relationship Id="rId30" Type="http://schemas.openxmlformats.org/officeDocument/2006/relationships/externalLink" Target="externalLinks/externalLink20.xml"/><Relationship Id="rId35" Type="http://schemas.openxmlformats.org/officeDocument/2006/relationships/externalLink" Target="externalLinks/externalLink25.xml"/><Relationship Id="rId56" Type="http://schemas.openxmlformats.org/officeDocument/2006/relationships/externalLink" Target="externalLinks/externalLink46.xml"/><Relationship Id="rId77" Type="http://schemas.openxmlformats.org/officeDocument/2006/relationships/externalLink" Target="externalLinks/externalLink67.xml"/><Relationship Id="rId100" Type="http://schemas.openxmlformats.org/officeDocument/2006/relationships/externalLink" Target="externalLinks/externalLink90.xml"/><Relationship Id="rId105" Type="http://schemas.openxmlformats.org/officeDocument/2006/relationships/externalLink" Target="externalLinks/externalLink95.xml"/><Relationship Id="rId126" Type="http://schemas.openxmlformats.org/officeDocument/2006/relationships/externalLink" Target="externalLinks/externalLink116.xml"/><Relationship Id="rId147" Type="http://schemas.openxmlformats.org/officeDocument/2006/relationships/externalLink" Target="externalLinks/externalLink137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41.xml"/><Relationship Id="rId72" Type="http://schemas.openxmlformats.org/officeDocument/2006/relationships/externalLink" Target="externalLinks/externalLink62.xml"/><Relationship Id="rId93" Type="http://schemas.openxmlformats.org/officeDocument/2006/relationships/externalLink" Target="externalLinks/externalLink83.xml"/><Relationship Id="rId98" Type="http://schemas.openxmlformats.org/officeDocument/2006/relationships/externalLink" Target="externalLinks/externalLink88.xml"/><Relationship Id="rId121" Type="http://schemas.openxmlformats.org/officeDocument/2006/relationships/externalLink" Target="externalLinks/externalLink111.xml"/><Relationship Id="rId142" Type="http://schemas.openxmlformats.org/officeDocument/2006/relationships/externalLink" Target="externalLinks/externalLink132.xml"/><Relationship Id="rId3" Type="http://schemas.openxmlformats.org/officeDocument/2006/relationships/worksheet" Target="worksheets/sheet3.xml"/><Relationship Id="rId25" Type="http://schemas.openxmlformats.org/officeDocument/2006/relationships/externalLink" Target="externalLinks/externalLink15.xml"/><Relationship Id="rId46" Type="http://schemas.openxmlformats.org/officeDocument/2006/relationships/externalLink" Target="externalLinks/externalLink36.xml"/><Relationship Id="rId67" Type="http://schemas.openxmlformats.org/officeDocument/2006/relationships/externalLink" Target="externalLinks/externalLink57.xml"/><Relationship Id="rId116" Type="http://schemas.openxmlformats.org/officeDocument/2006/relationships/externalLink" Target="externalLinks/externalLink106.xml"/><Relationship Id="rId137" Type="http://schemas.openxmlformats.org/officeDocument/2006/relationships/externalLink" Target="externalLinks/externalLink127.xml"/><Relationship Id="rId20" Type="http://schemas.openxmlformats.org/officeDocument/2006/relationships/externalLink" Target="externalLinks/externalLink10.xml"/><Relationship Id="rId41" Type="http://schemas.openxmlformats.org/officeDocument/2006/relationships/externalLink" Target="externalLinks/externalLink31.xml"/><Relationship Id="rId62" Type="http://schemas.openxmlformats.org/officeDocument/2006/relationships/externalLink" Target="externalLinks/externalLink52.xml"/><Relationship Id="rId83" Type="http://schemas.openxmlformats.org/officeDocument/2006/relationships/externalLink" Target="externalLinks/externalLink73.xml"/><Relationship Id="rId88" Type="http://schemas.openxmlformats.org/officeDocument/2006/relationships/externalLink" Target="externalLinks/externalLink78.xml"/><Relationship Id="rId111" Type="http://schemas.openxmlformats.org/officeDocument/2006/relationships/externalLink" Target="externalLinks/externalLink101.xml"/><Relationship Id="rId132" Type="http://schemas.openxmlformats.org/officeDocument/2006/relationships/externalLink" Target="externalLinks/externalLink122.xml"/><Relationship Id="rId153" Type="http://schemas.openxmlformats.org/officeDocument/2006/relationships/theme" Target="theme/theme1.xml"/><Relationship Id="rId15" Type="http://schemas.openxmlformats.org/officeDocument/2006/relationships/externalLink" Target="externalLinks/externalLink5.xml"/><Relationship Id="rId36" Type="http://schemas.openxmlformats.org/officeDocument/2006/relationships/externalLink" Target="externalLinks/externalLink26.xml"/><Relationship Id="rId57" Type="http://schemas.openxmlformats.org/officeDocument/2006/relationships/externalLink" Target="externalLinks/externalLink47.xml"/><Relationship Id="rId106" Type="http://schemas.openxmlformats.org/officeDocument/2006/relationships/externalLink" Target="externalLinks/externalLink96.xml"/><Relationship Id="rId127" Type="http://schemas.openxmlformats.org/officeDocument/2006/relationships/externalLink" Target="externalLinks/externalLink117.xml"/><Relationship Id="rId10" Type="http://schemas.openxmlformats.org/officeDocument/2006/relationships/worksheet" Target="worksheets/sheet10.xml"/><Relationship Id="rId31" Type="http://schemas.openxmlformats.org/officeDocument/2006/relationships/externalLink" Target="externalLinks/externalLink21.xml"/><Relationship Id="rId52" Type="http://schemas.openxmlformats.org/officeDocument/2006/relationships/externalLink" Target="externalLinks/externalLink42.xml"/><Relationship Id="rId73" Type="http://schemas.openxmlformats.org/officeDocument/2006/relationships/externalLink" Target="externalLinks/externalLink63.xml"/><Relationship Id="rId78" Type="http://schemas.openxmlformats.org/officeDocument/2006/relationships/externalLink" Target="externalLinks/externalLink68.xml"/><Relationship Id="rId94" Type="http://schemas.openxmlformats.org/officeDocument/2006/relationships/externalLink" Target="externalLinks/externalLink84.xml"/><Relationship Id="rId99" Type="http://schemas.openxmlformats.org/officeDocument/2006/relationships/externalLink" Target="externalLinks/externalLink89.xml"/><Relationship Id="rId101" Type="http://schemas.openxmlformats.org/officeDocument/2006/relationships/externalLink" Target="externalLinks/externalLink91.xml"/><Relationship Id="rId122" Type="http://schemas.openxmlformats.org/officeDocument/2006/relationships/externalLink" Target="externalLinks/externalLink112.xml"/><Relationship Id="rId143" Type="http://schemas.openxmlformats.org/officeDocument/2006/relationships/externalLink" Target="externalLinks/externalLink133.xml"/><Relationship Id="rId148" Type="http://schemas.openxmlformats.org/officeDocument/2006/relationships/externalLink" Target="externalLinks/externalLink138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26" Type="http://schemas.openxmlformats.org/officeDocument/2006/relationships/externalLink" Target="externalLinks/externalLink16.xml"/><Relationship Id="rId47" Type="http://schemas.openxmlformats.org/officeDocument/2006/relationships/externalLink" Target="externalLinks/externalLink37.xml"/><Relationship Id="rId68" Type="http://schemas.openxmlformats.org/officeDocument/2006/relationships/externalLink" Target="externalLinks/externalLink58.xml"/><Relationship Id="rId89" Type="http://schemas.openxmlformats.org/officeDocument/2006/relationships/externalLink" Target="externalLinks/externalLink79.xml"/><Relationship Id="rId112" Type="http://schemas.openxmlformats.org/officeDocument/2006/relationships/externalLink" Target="externalLinks/externalLink102.xml"/><Relationship Id="rId133" Type="http://schemas.openxmlformats.org/officeDocument/2006/relationships/externalLink" Target="externalLinks/externalLink123.xml"/><Relationship Id="rId154" Type="http://schemas.openxmlformats.org/officeDocument/2006/relationships/styles" Target="styles.xml"/><Relationship Id="rId16" Type="http://schemas.openxmlformats.org/officeDocument/2006/relationships/externalLink" Target="externalLinks/externalLink6.xml"/><Relationship Id="rId37" Type="http://schemas.openxmlformats.org/officeDocument/2006/relationships/externalLink" Target="externalLinks/externalLink27.xml"/><Relationship Id="rId58" Type="http://schemas.openxmlformats.org/officeDocument/2006/relationships/externalLink" Target="externalLinks/externalLink48.xml"/><Relationship Id="rId79" Type="http://schemas.openxmlformats.org/officeDocument/2006/relationships/externalLink" Target="externalLinks/externalLink69.xml"/><Relationship Id="rId102" Type="http://schemas.openxmlformats.org/officeDocument/2006/relationships/externalLink" Target="externalLinks/externalLink92.xml"/><Relationship Id="rId123" Type="http://schemas.openxmlformats.org/officeDocument/2006/relationships/externalLink" Target="externalLinks/externalLink113.xml"/><Relationship Id="rId144" Type="http://schemas.openxmlformats.org/officeDocument/2006/relationships/externalLink" Target="externalLinks/externalLink134.xml"/><Relationship Id="rId90" Type="http://schemas.openxmlformats.org/officeDocument/2006/relationships/externalLink" Target="externalLinks/externalLink80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121227</xdr:colOff>
      <xdr:row>1</xdr:row>
      <xdr:rowOff>77932</xdr:rowOff>
    </xdr:from>
    <xdr:to>
      <xdr:col>25</xdr:col>
      <xdr:colOff>489631</xdr:colOff>
      <xdr:row>2</xdr:row>
      <xdr:rowOff>33863</xdr:rowOff>
    </xdr:to>
    <xdr:pic>
      <xdr:nvPicPr>
        <xdr:cNvPr id="3" name="그림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00" y="251114"/>
          <a:ext cx="2810267" cy="657317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129886</xdr:colOff>
      <xdr:row>1</xdr:row>
      <xdr:rowOff>51954</xdr:rowOff>
    </xdr:from>
    <xdr:to>
      <xdr:col>26</xdr:col>
      <xdr:colOff>4721</xdr:colOff>
      <xdr:row>2</xdr:row>
      <xdr:rowOff>7885</xdr:rowOff>
    </xdr:to>
    <xdr:pic>
      <xdr:nvPicPr>
        <xdr:cNvPr id="2" name="그림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8659" y="225136"/>
          <a:ext cx="2810267" cy="65731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112567</xdr:colOff>
      <xdr:row>1</xdr:row>
      <xdr:rowOff>86591</xdr:rowOff>
    </xdr:from>
    <xdr:to>
      <xdr:col>25</xdr:col>
      <xdr:colOff>480971</xdr:colOff>
      <xdr:row>2</xdr:row>
      <xdr:rowOff>42522</xdr:rowOff>
    </xdr:to>
    <xdr:pic>
      <xdr:nvPicPr>
        <xdr:cNvPr id="2" name="그림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11340" y="259773"/>
          <a:ext cx="2810267" cy="6573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121229</xdr:colOff>
      <xdr:row>1</xdr:row>
      <xdr:rowOff>60613</xdr:rowOff>
    </xdr:from>
    <xdr:to>
      <xdr:col>25</xdr:col>
      <xdr:colOff>489633</xdr:colOff>
      <xdr:row>2</xdr:row>
      <xdr:rowOff>16544</xdr:rowOff>
    </xdr:to>
    <xdr:pic>
      <xdr:nvPicPr>
        <xdr:cNvPr id="2" name="그림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02" y="233795"/>
          <a:ext cx="2810267" cy="6573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129884</xdr:colOff>
      <xdr:row>1</xdr:row>
      <xdr:rowOff>77931</xdr:rowOff>
    </xdr:from>
    <xdr:to>
      <xdr:col>26</xdr:col>
      <xdr:colOff>4719</xdr:colOff>
      <xdr:row>2</xdr:row>
      <xdr:rowOff>33862</xdr:rowOff>
    </xdr:to>
    <xdr:pic>
      <xdr:nvPicPr>
        <xdr:cNvPr id="2" name="그림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8657" y="251113"/>
          <a:ext cx="2810267" cy="65731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121227</xdr:colOff>
      <xdr:row>1</xdr:row>
      <xdr:rowOff>60613</xdr:rowOff>
    </xdr:from>
    <xdr:to>
      <xdr:col>25</xdr:col>
      <xdr:colOff>489631</xdr:colOff>
      <xdr:row>2</xdr:row>
      <xdr:rowOff>16544</xdr:rowOff>
    </xdr:to>
    <xdr:pic>
      <xdr:nvPicPr>
        <xdr:cNvPr id="2" name="그림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00" y="233795"/>
          <a:ext cx="2810267" cy="65731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129887</xdr:colOff>
      <xdr:row>1</xdr:row>
      <xdr:rowOff>60613</xdr:rowOff>
    </xdr:from>
    <xdr:to>
      <xdr:col>26</xdr:col>
      <xdr:colOff>4722</xdr:colOff>
      <xdr:row>2</xdr:row>
      <xdr:rowOff>16544</xdr:rowOff>
    </xdr:to>
    <xdr:pic>
      <xdr:nvPicPr>
        <xdr:cNvPr id="2" name="그림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8660" y="233795"/>
          <a:ext cx="2810267" cy="65731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129886</xdr:colOff>
      <xdr:row>1</xdr:row>
      <xdr:rowOff>8659</xdr:rowOff>
    </xdr:from>
    <xdr:to>
      <xdr:col>26</xdr:col>
      <xdr:colOff>4721</xdr:colOff>
      <xdr:row>3</xdr:row>
      <xdr:rowOff>16544</xdr:rowOff>
    </xdr:to>
    <xdr:pic>
      <xdr:nvPicPr>
        <xdr:cNvPr id="2" name="그림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8659" y="181841"/>
          <a:ext cx="2810267" cy="657317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112568</xdr:colOff>
      <xdr:row>0</xdr:row>
      <xdr:rowOff>112568</xdr:rowOff>
    </xdr:from>
    <xdr:to>
      <xdr:col>25</xdr:col>
      <xdr:colOff>480972</xdr:colOff>
      <xdr:row>2</xdr:row>
      <xdr:rowOff>59840</xdr:rowOff>
    </xdr:to>
    <xdr:pic>
      <xdr:nvPicPr>
        <xdr:cNvPr id="2" name="그림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11341" y="112568"/>
          <a:ext cx="2810267" cy="657317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129886</xdr:colOff>
      <xdr:row>1</xdr:row>
      <xdr:rowOff>77932</xdr:rowOff>
    </xdr:from>
    <xdr:to>
      <xdr:col>26</xdr:col>
      <xdr:colOff>4721</xdr:colOff>
      <xdr:row>2</xdr:row>
      <xdr:rowOff>33863</xdr:rowOff>
    </xdr:to>
    <xdr:pic>
      <xdr:nvPicPr>
        <xdr:cNvPr id="2" name="그림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8659" y="251114"/>
          <a:ext cx="2810267" cy="65731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52488;&#46321;&#54617;&#44368;&#48512;1/&#45224;&#52488;/&#45224;&#52488;3&#54617;&#45380;80m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52488;&#46321;&#54617;&#44368;&#48512;1/&#50668;&#52488;/&#50668;&#52488;5&#54617;&#45380;200m.xlsx" TargetMode="External"/></Relationships>
</file>

<file path=xl/externalLinks/_rels/externalLink10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230914\&#44256;&#46321;&#54617;&#44368;&#48512;4\&#45224;&#44256;2&#54617;&#45380;\&#45224;&#44256;2&#54617;&#45380;5000m.xlsx" TargetMode="External"/></Relationships>
</file>

<file path=xl/externalLinks/_rels/externalLink10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230914\&#44256;&#46321;&#54617;&#44368;&#48512;4\&#45224;&#44256;2&#54617;&#45380;\&#45224;&#44256;2&#54617;&#45380;3000mSC.xlsx" TargetMode="External"/></Relationships>
</file>

<file path=xl/externalLinks/_rels/externalLink10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230914\&#44256;&#46321;&#54617;&#44368;&#48512;4\&#45224;&#44256;2&#54617;&#45380;\&#45224;&#44256;2&#54617;&#45380;110mH.xlsx" TargetMode="External"/></Relationships>
</file>

<file path=xl/externalLinks/_rels/externalLink10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230914\&#44256;&#46321;&#54617;&#44368;&#48512;4\&#45224;&#44256;2&#54617;&#45380;\&#45224;&#44256;2&#54617;&#45380;400mH.xlsx" TargetMode="External"/></Relationships>
</file>

<file path=xl/externalLinks/_rels/externalLink10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230914\&#44256;&#46321;&#54617;&#44368;&#48512;4\&#45224;&#44256;2&#54617;&#45380;\&#45224;&#44256;2&#54617;&#45380;&#54596;&#46300;.xlsx" TargetMode="External"/></Relationships>
</file>

<file path=xl/externalLinks/_rels/externalLink10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230914\&#44256;&#46321;&#54617;&#44368;&#48512;4\&#50668;&#44256;2&#54617;&#45380;\&#50668;&#44256;2&#54617;&#45380;100m.xlsx" TargetMode="External"/></Relationships>
</file>

<file path=xl/externalLinks/_rels/externalLink10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230914\&#44256;&#46321;&#54617;&#44368;&#48512;4\&#50668;&#44256;2&#54617;&#45380;\&#50668;&#44256;2&#54617;&#45380;200m.xlsx" TargetMode="External"/></Relationships>
</file>

<file path=xl/externalLinks/_rels/externalLink10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230914\&#44256;&#46321;&#54617;&#44368;&#48512;4\&#50668;&#44256;2&#54617;&#45380;\&#50668;&#44256;2&#54617;&#45380;400m.xlsx" TargetMode="External"/></Relationships>
</file>

<file path=xl/externalLinks/_rels/externalLink10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230914\&#44256;&#46321;&#54617;&#44368;&#48512;4\&#50668;&#44256;2&#54617;&#45380;\&#50668;&#44256;2&#54617;&#45380;800m.xlsx" TargetMode="External"/></Relationships>
</file>

<file path=xl/externalLinks/_rels/externalLink10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230914\&#44256;&#46321;&#54617;&#44368;&#48512;4\&#50668;&#44256;2&#54617;&#45380;\&#50668;&#44256;2&#54617;&#45380;1500m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52488;&#46321;&#54617;&#44368;&#48512;1/&#50668;&#52488;/&#50668;&#52488;5&#54617;&#45380;800m.xlsx" TargetMode="External"/></Relationships>
</file>

<file path=xl/externalLinks/_rels/externalLink1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230914\&#44256;&#46321;&#54617;&#44368;&#48512;4\&#50668;&#44256;2&#54617;&#45380;\&#50668;&#44256;2&#54617;&#45380;5000m.xlsx" TargetMode="External"/></Relationships>
</file>

<file path=xl/externalLinks/_rels/externalLink1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230914\&#44256;&#46321;&#54617;&#44368;&#48512;4\&#50668;&#44256;2&#54617;&#45380;\&#50668;&#44256;2&#54617;&#45380;100mH.xlsx" TargetMode="External"/></Relationships>
</file>

<file path=xl/externalLinks/_rels/externalLink1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230914\&#44256;&#46321;&#54617;&#44368;&#48512;4\&#50668;&#44256;2&#54617;&#45380;\&#50668;&#44256;2&#54617;&#45380;400mH.xlsx" TargetMode="External"/></Relationships>
</file>

<file path=xl/externalLinks/_rels/externalLink1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230914\&#44256;&#46321;&#54617;&#44368;&#48512;4\&#50668;&#44256;2&#54617;&#45380;\&#50668;&#44256;2&#54617;&#45380;&#54596;&#46300;.xlsx" TargetMode="External"/></Relationships>
</file>

<file path=xl/externalLinks/_rels/externalLink11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44256;&#46321;&#54617;&#44368;&#48512;/&#50668;&#44256;2&#54617;&#45380;/temp_1694658089105.-1736368030%20&#50668;&#44256;2&#45380;&#48512;%20&#54596;&#46300;.xlsx" TargetMode="External"/></Relationships>
</file>

<file path=xl/externalLinks/_rels/externalLink11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44256;&#46321;&#54617;&#44368;&#48512;/&#50668;&#44256;2&#54617;&#45380;/&#50668;&#44256;2&#45380;&#48512;%20&#54596;&#46300;.xlsx" TargetMode="External"/></Relationships>
</file>

<file path=xl/externalLinks/_rels/externalLink1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230914\&#44256;&#46321;&#54617;&#44368;&#48512;4\&#45224;&#44256;3&#54617;&#45380;\&#45224;&#44256;3&#54617;&#45380;100m.xlsx" TargetMode="External"/></Relationships>
</file>

<file path=xl/externalLinks/_rels/externalLink1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230914\&#44256;&#46321;&#54617;&#44368;&#48512;4\&#45224;&#44256;3&#54617;&#45380;\&#45224;&#44256;3&#54617;&#45380;200m.xlsx" TargetMode="External"/></Relationships>
</file>

<file path=xl/externalLinks/_rels/externalLink1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230914\&#44256;&#46321;&#54617;&#44368;&#48512;4\&#45224;&#44256;3&#54617;&#45380;\&#45224;&#44256;3&#54617;&#45380;400m.xlsx" TargetMode="External"/></Relationships>
</file>

<file path=xl/externalLinks/_rels/externalLink1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230914\&#44256;&#46321;&#54617;&#44368;&#48512;4\&#45224;&#44256;3&#54617;&#45380;\&#45224;&#44256;3&#54617;&#45380;800m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52488;&#46321;&#54617;&#44368;&#48512;1/&#50668;&#52488;/&#50668;&#52488;5&#54617;&#45380;&#54596;&#46300;.xlsx" TargetMode="External"/></Relationships>
</file>

<file path=xl/externalLinks/_rels/externalLink1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230914\&#44256;&#46321;&#54617;&#44368;&#48512;4\&#45224;&#44256;3&#54617;&#45380;\&#45224;&#44256;3&#54617;&#45380;1500m.xlsx" TargetMode="External"/></Relationships>
</file>

<file path=xl/externalLinks/_rels/externalLink1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230914\&#44256;&#46321;&#54617;&#44368;&#48512;4\&#45224;&#44256;3&#54617;&#45380;\&#45224;&#44256;3&#54617;&#45380;5000m.xlsx" TargetMode="External"/></Relationships>
</file>

<file path=xl/externalLinks/_rels/externalLink12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44256;&#46321;&#54617;&#44368;&#48512;/&#45224;&#44256;3&#54617;&#45380;/&#45224;&#44256;3&#54617;&#45380;&#48512;%203000mSC.xlsx" TargetMode="External"/></Relationships>
</file>

<file path=xl/externalLinks/_rels/externalLink1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230914\&#44256;&#46321;&#54617;&#44368;&#48512;4\&#45224;&#44256;3&#54617;&#45380;\&#45224;&#44256;3&#54617;&#45380;110mH.xlsx" TargetMode="External"/></Relationships>
</file>

<file path=xl/externalLinks/_rels/externalLink1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230914\&#44256;&#46321;&#54617;&#44368;&#48512;4\&#45224;&#44256;3&#54617;&#45380;\&#45224;&#44256;3&#54617;&#45380;5000mW.xlsx" TargetMode="External"/></Relationships>
</file>

<file path=xl/externalLinks/_rels/externalLink1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230914\&#44256;&#46321;&#54617;&#44368;&#48512;4\&#45224;&#44256;3&#54617;&#45380;\&#45224;&#44256;3&#54617;&#45380;&#54596;&#46300;.xlsx" TargetMode="External"/></Relationships>
</file>

<file path=xl/externalLinks/_rels/externalLink1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230914\&#44256;&#46321;&#54617;&#44368;&#48512;4\&#50668;&#44256;3&#54617;&#45380;\&#50668;&#44256;3&#54617;&#45380;100m.xlsx" TargetMode="External"/></Relationships>
</file>

<file path=xl/externalLinks/_rels/externalLink1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230914\&#44256;&#46321;&#54617;&#44368;&#48512;4\&#50668;&#44256;3&#54617;&#45380;\&#50668;&#44256;3&#54617;&#45380;200m.xlsx" TargetMode="External"/></Relationships>
</file>

<file path=xl/externalLinks/_rels/externalLink1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230914\&#44256;&#46321;&#54617;&#44368;&#48512;4\&#50668;&#44256;3&#54617;&#45380;\&#50668;&#44256;3&#54617;&#45380;800m.xlsx" TargetMode="External"/></Relationships>
</file>

<file path=xl/externalLinks/_rels/externalLink1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230914\&#44256;&#46321;&#54617;&#44368;&#48512;4\&#50668;&#44256;3&#54617;&#45380;\&#50668;&#44256;3&#54617;&#45380;1500m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52488;&#46321;&#54617;&#44368;&#48512;1/&#45224;&#52488;/&#45224;&#52488;6&#54617;&#45380;100m.xlsx" TargetMode="External"/></Relationships>
</file>

<file path=xl/externalLinks/_rels/externalLink1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230914\&#44256;&#46321;&#54617;&#44368;&#48512;4\&#50668;&#44256;3&#54617;&#45380;\&#50668;&#44256;3&#54617;&#45380;5000m.xlsx" TargetMode="External"/></Relationships>
</file>

<file path=xl/externalLinks/_rels/externalLink13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44256;&#46321;&#54617;&#44368;&#48512;/&#50668;&#44256;3&#54617;&#45380;/&#50668;&#44256;3&#45380;%20&#54596;&#46300;.xlsx" TargetMode="External"/></Relationships>
</file>

<file path=xl/externalLinks/_rels/externalLink1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230914\&#44256;&#46321;&#54617;&#44368;&#48512;4\&#50668;&#44256;3&#54617;&#45380;\&#50668;&#44256;3&#54617;&#45380;&#54596;&#46300;.xlsx" TargetMode="External"/></Relationships>
</file>

<file path=xl/externalLinks/_rels/externalLink13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52488;&#46321;&#54617;&#44368;&#48512;1/&#45224;&#52488;/&#45224;&#52488;4x100mR.xlsx" TargetMode="External"/></Relationships>
</file>

<file path=xl/externalLinks/_rels/externalLink13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52488;&#46321;&#54617;&#44368;&#48512;1/&#50668;&#52488;/&#50668;&#52488;4x100mR.xlsx" TargetMode="External"/></Relationships>
</file>

<file path=xl/externalLinks/_rels/externalLink1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230914\&#51473;&#54617;&#44368;&#48512;4\&#45224;&#51473;3&#54617;&#45380;\&#45224;&#51473;4x100mR.xlsx" TargetMode="External"/></Relationships>
</file>

<file path=xl/externalLinks/_rels/externalLink1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230914\&#51473;&#54617;&#44368;&#48512;4\&#45224;&#51473;3&#54617;&#45380;\&#45224;&#51473;4x400mR.xlsx" TargetMode="External"/></Relationships>
</file>

<file path=xl/externalLinks/_rels/externalLink1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230914\&#51473;&#54617;&#44368;&#48512;4\&#50668;&#51473;3&#54617;&#45380;\&#50668;&#51473;4x100mR.xlsx" TargetMode="External"/></Relationships>
</file>

<file path=xl/externalLinks/_rels/externalLink1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230914\&#51473;&#54617;&#44368;&#48512;4\&#50668;&#51473;3&#54617;&#45380;\&#50668;&#51473;4x400mR.xlsx" TargetMode="External"/></Relationships>
</file>

<file path=xl/externalLinks/_rels/externalLink1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230914\&#44256;&#46321;&#54617;&#44368;&#48512;4\&#45224;&#44256;3&#54617;&#45380;\&#45224;&#44256;&#48512;%204x100mR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52488;&#46321;&#54617;&#44368;&#48512;1/&#45224;&#52488;/&#45224;&#52488;6&#54617;&#45380;200m.xlsx" TargetMode="External"/></Relationships>
</file>

<file path=xl/externalLinks/_rels/externalLink1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230914\&#44256;&#46321;&#54617;&#44368;&#48512;4\&#45224;&#44256;3&#54617;&#45380;\&#45224;&#44256;&#48512;%204x400mR.xlsx" TargetMode="External"/></Relationships>
</file>

<file path=xl/externalLinks/_rels/externalLink1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230914\&#44256;&#46321;&#54617;&#44368;&#48512;4\&#50668;&#44256;3&#54617;&#45380;\&#50668;&#51088;&#44256;&#46321;&#54617;&#44368;&#48512;%204x100mR.xlsx" TargetMode="External"/></Relationships>
</file>

<file path=xl/externalLinks/_rels/externalLink1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230914\&#44256;&#46321;&#54617;&#44368;&#48512;4\&#50668;&#44256;3&#54617;&#45380;\&#50668;&#51088;&#44256;&#46321;&#54617;&#44368;&#48512;%204x400mR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52488;&#46321;&#54617;&#44368;&#48512;1/&#45224;&#52488;/&#45224;&#52488;6&#54617;&#45380;800m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52488;&#46321;&#54617;&#44368;&#48512;1/&#45224;&#52488;/&#45224;&#52488;6&#54617;&#45380;&#54596;&#46300;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52488;&#46321;&#54617;&#44368;&#48512;1/&#50668;&#52488;/&#50668;&#52488;6&#54617;&#45380;100m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52488;&#46321;&#54617;&#44368;&#48512;1/&#50668;&#52488;/&#50668;&#52488;6&#54617;&#45380;200m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52488;&#46321;&#54617;&#44368;&#48512;1/&#50668;&#52488;/&#50668;&#52488;6&#54617;&#45380;800m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52488;&#46321;&#54617;&#44368;&#48512;1/&#50668;&#52488;/&#50668;&#52488;3&#54617;&#45380;80m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52488;&#46321;&#54617;&#44368;&#48512;1/&#50668;&#52488;/&#50668;&#52488;6&#54617;&#45380;&#54596;&#46300;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230914\&#51473;&#54617;&#44368;&#48512;4\&#45224;&#51473;1&#54617;&#45380;\&#45224;&#51473;1&#54617;&#45380;100m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230914\&#51473;&#54617;&#44368;&#48512;4\&#45224;&#51473;1&#54617;&#45380;\&#45224;&#51473;1&#54617;&#45380;200m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230914\&#51473;&#54617;&#44368;&#48512;4\&#45224;&#51473;1&#54617;&#45380;\&#45224;&#51473;1&#54617;&#45380;400m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230914\&#51473;&#54617;&#44368;&#48512;4\&#45224;&#51473;1&#54617;&#45380;\&#45224;&#51473;1&#54617;&#45380;800m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230914\&#51473;&#54617;&#44368;&#48512;4\&#45224;&#51473;1&#54617;&#45380;\&#45224;&#51473;1&#54617;&#45380;1500m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230914\&#51473;&#54617;&#44368;&#48512;4\&#45224;&#51473;1&#54617;&#45380;\&#45224;&#51473;1&#54617;&#45380;3000m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230914\&#51473;&#54617;&#44368;&#48512;4\&#45224;&#51473;1&#54617;&#45380;\&#45224;&#51473;1&#54617;&#45380;110mH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230914\&#51473;&#54617;&#44368;&#48512;4\&#45224;&#51473;1&#54617;&#45380;\&#45224;&#51473;1&#54617;&#45380;3000mW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230914\&#51473;&#54617;&#44368;&#48512;4\&#45224;&#51473;1&#54617;&#45380;\&#45224;&#51473;1&#54617;&#45380;&#54596;&#46300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52488;&#46321;&#54617;&#44368;&#48512;1/&#45224;&#52488;/&#45224;&#52488;4&#54617;&#45380;80m.xlsx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230914\&#51473;&#54617;&#44368;&#48512;4\&#50668;&#51473;1&#54617;&#45380;\&#50668;&#51473;1&#54617;&#45380;100m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230914\&#51473;&#54617;&#44368;&#48512;4\&#50668;&#51473;1&#54617;&#45380;\&#50668;&#51473;1&#54617;&#45380;200m.xlsx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230914\&#51473;&#54617;&#44368;&#48512;4\&#50668;&#51473;1&#54617;&#45380;\&#50668;&#51473;1&#54617;&#45380;400m.xlsx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230914\&#51473;&#54617;&#44368;&#48512;4\&#50668;&#51473;1&#54617;&#45380;\&#50668;&#51473;1&#54617;&#45380;800m.xlsx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230914\&#51473;&#54617;&#44368;&#48512;4\&#50668;&#51473;1&#54617;&#45380;\&#50668;&#51473;1&#54617;&#45380;1500m.xlsx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230914\&#51473;&#54617;&#44368;&#48512;4\&#50668;&#51473;1&#54617;&#45380;\&#50668;&#51473;1&#54617;&#45380;3000m.xlsx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230914\&#51473;&#54617;&#44368;&#48512;4\&#50668;&#51473;1&#54617;&#45380;\&#50668;&#51473;1&#54617;&#45380;100mH.xlsx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230914\&#51473;&#54617;&#44368;&#48512;4\&#50668;&#51473;1&#54617;&#45380;\&#50668;&#51473;1&#54617;&#45380;3000mW.xlsx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230914\&#51473;&#54617;&#44368;&#48512;4\&#50668;&#51473;1&#54617;&#45380;\&#50668;&#51473;1&#54617;&#45380;&#54596;&#46300;.xlsx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230914\&#51473;&#54617;&#44368;&#48512;4\&#45224;&#51473;2&#54617;&#45380;\&#45224;&#51473;2&#54617;&#45380;100m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52488;&#46321;&#54617;&#44368;&#48512;1/&#50668;&#52488;/&#50668;&#52488;4&#54617;&#45380;80m.xlsx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230914\&#51473;&#54617;&#44368;&#48512;4\&#45224;&#51473;2&#54617;&#45380;\&#45224;&#51473;2&#54617;&#45380;200m.xlsx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230914\&#51473;&#54617;&#44368;&#48512;4\&#45224;&#51473;2&#54617;&#45380;\&#45224;&#51473;2&#54617;&#45380;400m.xlsx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230914\&#51473;&#54617;&#44368;&#48512;4\&#45224;&#51473;2&#54617;&#45380;\&#45224;&#51473;2&#54617;&#45380;800m.xlsx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230914\&#51473;&#54617;&#44368;&#48512;4\&#45224;&#51473;2&#54617;&#45380;\&#45224;&#51473;2&#54617;&#45380;1500m.xlsx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230914\&#51473;&#54617;&#44368;&#48512;4\&#45224;&#51473;2&#54617;&#45380;\&#45224;&#51473;2&#54617;&#45380;3000m.xlsx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230914\&#51473;&#54617;&#44368;&#48512;4\&#45224;&#51473;2&#54617;&#45380;\&#45224;&#51473;2&#54617;&#45380;110mH.xlsx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230914\&#51473;&#54617;&#44368;&#48512;4\&#45224;&#51473;2&#54617;&#45380;\&#45224;&#51473;2&#54617;&#45380;3000mW.xlsx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230914\&#51473;&#54617;&#44368;&#48512;4\&#45224;&#51473;2&#54617;&#45380;\&#45224;&#51473;2&#54617;&#45380;&#54596;&#46300;.xlsx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230914\&#51473;&#54617;&#44368;&#48512;4\&#50668;&#51473;2&#54617;&#45380;\&#50668;&#51473;2&#54617;&#45380;100m.xlsx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230914\&#51473;&#54617;&#44368;&#48512;4\&#50668;&#51473;2&#54617;&#45380;\&#50668;&#51473;2&#54617;&#45380;200m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52488;&#46321;&#54617;&#44368;&#48512;1/&#45224;&#52488;/&#45224;&#52488;5&#54617;&#45380;100m.xlsx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230914\&#51473;&#54617;&#44368;&#48512;4\&#50668;&#51473;2&#54617;&#45380;\&#50668;&#51473;2&#54617;&#45380;400m.xlsx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230914\&#51473;&#54617;&#44368;&#48512;4\&#50668;&#51473;2&#54617;&#45380;\&#50668;&#51473;2&#54617;&#45380;800m.xlsx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230914\&#51473;&#54617;&#44368;&#48512;4\&#50668;&#51473;2&#54617;&#45380;\&#50668;&#51473;2&#54617;&#45380;1500m.xlsx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230914\&#51473;&#54617;&#44368;&#48512;4\&#50668;&#51473;2&#54617;&#45380;\&#50668;&#51473;2&#54617;&#45380;3000m.xlsx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230914\&#51473;&#54617;&#44368;&#48512;4\&#50668;&#51473;2&#54617;&#45380;\&#50668;&#51473;2&#54617;&#45380;100mH.xlsx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230914\&#51473;&#54617;&#44368;&#48512;4\&#50668;&#51473;2&#54617;&#45380;\&#50668;&#51473;2&#54617;&#45380;3000mW.xlsx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230914\&#51473;&#54617;&#44368;&#48512;4\&#50668;&#51473;2&#54617;&#45380;\&#50668;&#51473;2&#54617;&#45380;&#54596;&#46300;.xlsx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230914\&#51473;&#54617;&#44368;&#48512;4\&#45224;&#51473;3&#54617;&#45380;\&#45224;&#51473;3&#54617;&#45380;100m.xlsx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230914\&#51473;&#54617;&#44368;&#48512;4\&#45224;&#51473;3&#54617;&#45380;\&#45224;&#51473;3&#54617;&#45380;200m.xlsx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230914\&#51473;&#54617;&#44368;&#48512;4\&#45224;&#51473;3&#54617;&#45380;\&#45224;&#51473;3&#54617;&#45380;400m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52488;&#46321;&#54617;&#44368;&#48512;1/&#45224;&#52488;/&#45224;&#52488;5&#54617;&#45380;200m.xlsx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230914\&#51473;&#54617;&#44368;&#48512;4\&#45224;&#51473;3&#54617;&#45380;\&#45224;&#51473;3&#54617;&#45380;800m.xlsx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230914\&#51473;&#54617;&#44368;&#48512;4\&#45224;&#51473;3&#54617;&#45380;\&#45224;&#51473;3&#54617;&#45380;1500m.xlsx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230914\&#51473;&#54617;&#44368;&#48512;4\&#45224;&#51473;3&#54617;&#45380;\&#45224;&#51473;3&#54617;&#45380;3000m.xlsx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230914\&#51473;&#54617;&#44368;&#48512;4\&#45224;&#51473;3&#54617;&#45380;\&#45224;&#51473;3&#54617;&#45380;110mH.xlsx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230914\&#51473;&#54617;&#44368;&#48512;4\&#45224;&#51473;3&#54617;&#45380;\&#45224;&#51473;3&#54617;&#45380;3000mW.xlsx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230914\&#51473;&#54617;&#44368;&#48512;4\&#45224;&#51473;3&#54617;&#45380;\&#45224;&#51473;3&#54617;&#45380;&#54596;&#46300;.xlsx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230914\&#51473;&#54617;&#44368;&#48512;4\&#50668;&#51473;3&#54617;&#45380;\&#50668;&#51473;3&#54617;&#45380;100m.xlsx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230914\&#51473;&#54617;&#44368;&#48512;4\&#50668;&#51473;3&#54617;&#45380;\&#50668;&#51473;3&#54617;&#45380;200m.xlsx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230914\&#51473;&#54617;&#44368;&#48512;4\&#50668;&#51473;3&#54617;&#45380;\&#50668;&#51473;3&#54617;&#45380;400m.xlsx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230914\&#51473;&#54617;&#44368;&#48512;4\&#50668;&#51473;3&#54617;&#45380;\&#50668;&#51473;3&#54617;&#45380;800m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52488;&#46321;&#54617;&#44368;&#48512;1/&#45224;&#52488;/&#45224;&#52488;5&#54617;&#45380;800m.xlsx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230914\&#51473;&#54617;&#44368;&#48512;4\&#50668;&#51473;3&#54617;&#45380;\&#50668;&#51473;3&#54617;&#45380;1500m.xlsx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230914\&#51473;&#54617;&#44368;&#48512;4\&#50668;&#51473;3&#54617;&#45380;\&#50668;&#51473;3&#54617;&#45380;3000m.xlsx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230914\&#51473;&#54617;&#44368;&#48512;4\&#50668;&#51473;3&#54617;&#45380;\&#50668;&#51473;3&#54617;&#45380;100mH.xlsx" TargetMode="External"/></Relationships>
</file>

<file path=xl/externalLinks/_rels/externalLink7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230914\&#51473;&#54617;&#44368;&#48512;4\&#50668;&#51473;3&#54617;&#45380;\&#50668;&#51473;3&#54617;&#45380;&#54596;&#46300;.xlsx" TargetMode="External"/></Relationships>
</file>

<file path=xl/externalLinks/_rels/externalLink7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230914\&#44256;&#46321;&#54617;&#44368;&#48512;4\&#45224;&#44256;1&#54617;&#45380;\&#45224;&#44256;1&#54617;&#45380;100m.xlsx" TargetMode="External"/></Relationships>
</file>

<file path=xl/externalLinks/_rels/externalLink7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44256;&#46321;&#54617;&#44368;&#48512;/&#45224;&#44256;1&#54617;&#45380;/&#45224;&#44256;1&#45380;%20200.xlsx" TargetMode="External"/></Relationships>
</file>

<file path=xl/externalLinks/_rels/externalLink7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230914\&#44256;&#46321;&#54617;&#44368;&#48512;4\&#45224;&#44256;1&#54617;&#45380;\&#45224;&#44256;1&#54617;&#45380;400m.xlsx" TargetMode="External"/></Relationships>
</file>

<file path=xl/externalLinks/_rels/externalLink7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44256;&#46321;&#54617;&#44368;&#48512;/&#45224;&#44256;1&#54617;&#45380;/&#45224;&#44256;1&#45380;%20800.xlsx" TargetMode="External"/></Relationships>
</file>

<file path=xl/externalLinks/_rels/externalLink7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230914\&#44256;&#46321;&#54617;&#44368;&#48512;4\&#45224;&#44256;1&#54617;&#45380;\&#45224;&#44256;1&#54617;&#45380;1500m.xlsx" TargetMode="External"/></Relationships>
</file>

<file path=xl/externalLinks/_rels/externalLink7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230914\&#44256;&#46321;&#54617;&#44368;&#48512;4\&#45224;&#44256;1&#54617;&#45380;\&#45224;&#44256;1&#54617;&#45380;5000m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52488;&#46321;&#54617;&#44368;&#48512;1/&#45224;&#52488;/&#45224;&#52488;5&#54617;&#45380;&#54596;&#46300;.xlsx" TargetMode="External"/></Relationships>
</file>

<file path=xl/externalLinks/_rels/externalLink8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230914\&#44256;&#46321;&#54617;&#44368;&#48512;4\&#45224;&#44256;1&#54617;&#45380;\&#45224;&#44256;1&#54617;&#45380;3000mSC.xlsx" TargetMode="External"/></Relationships>
</file>

<file path=xl/externalLinks/_rels/externalLink8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230914\&#44256;&#46321;&#54617;&#44368;&#48512;4\&#45224;&#44256;1&#54617;&#45380;\&#45224;&#44256;1&#54617;&#45380;110mH.xlsx" TargetMode="External"/></Relationships>
</file>

<file path=xl/externalLinks/_rels/externalLink8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230914\&#44256;&#46321;&#54617;&#44368;&#48512;4\&#45224;&#44256;1&#54617;&#45380;\&#45224;&#44256;1&#54617;&#45380;400mH.xlsx" TargetMode="External"/></Relationships>
</file>

<file path=xl/externalLinks/_rels/externalLink8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230914\&#44256;&#46321;&#54617;&#44368;&#48512;4\&#45224;&#44256;1&#54617;&#45380;\&#45224;&#44256;1&#54617;&#45380;&#54596;&#46300;.xlsx" TargetMode="External"/></Relationships>
</file>

<file path=xl/externalLinks/_rels/externalLink8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230914\&#44256;&#46321;&#54617;&#44368;&#48512;4\&#50668;&#44256;1&#54617;&#45380;\&#50668;&#44256;1&#54617;&#45380;100m.xlsx" TargetMode="External"/></Relationships>
</file>

<file path=xl/externalLinks/_rels/externalLink8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230914\&#44256;&#46321;&#54617;&#44368;&#48512;4\&#50668;&#44256;1&#54617;&#45380;\&#50668;&#44256;1&#54617;&#45380;200m.xlsx" TargetMode="External"/></Relationships>
</file>

<file path=xl/externalLinks/_rels/externalLink8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44256;&#46321;&#54617;&#44368;&#48512;/&#50668;&#44256;1&#54617;&#45380;/&#50668;&#44256;1&#45380;%20400.xlsx" TargetMode="External"/></Relationships>
</file>

<file path=xl/externalLinks/_rels/externalLink8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230914\&#44256;&#46321;&#54617;&#44368;&#48512;4\&#50668;&#44256;1&#54617;&#45380;\&#50668;&#44256;1&#54617;&#45380;800m.xlsx" TargetMode="External"/></Relationships>
</file>

<file path=xl/externalLinks/_rels/externalLink8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230914\&#44256;&#46321;&#54617;&#44368;&#48512;4\&#50668;&#44256;1&#54617;&#45380;\&#50668;&#44256;1&#54617;&#45380;1500m.xlsx" TargetMode="External"/></Relationships>
</file>

<file path=xl/externalLinks/_rels/externalLink8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230914\&#44256;&#46321;&#54617;&#44368;&#48512;4\&#50668;&#44256;1&#54617;&#45380;\&#50668;&#44256;1&#54617;&#45380;5000m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52488;&#46321;&#54617;&#44368;&#48512;1/&#50668;&#52488;/&#50668;&#52488;5&#54617;&#45380;100m.xlsx" TargetMode="External"/></Relationships>
</file>

<file path=xl/externalLinks/_rels/externalLink9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230914\&#44256;&#46321;&#54617;&#44368;&#48512;4\&#50668;&#44256;1&#54617;&#45380;\&#50668;&#44256;1&#54617;&#45380;100mH.xlsx" TargetMode="External"/></Relationships>
</file>

<file path=xl/externalLinks/_rels/externalLink9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230914\&#44256;&#46321;&#54617;&#44368;&#48512;4\&#50668;&#44256;1&#54617;&#45380;\&#50668;&#44256;1&#54617;&#45380;400mH.xlsx" TargetMode="External"/></Relationships>
</file>

<file path=xl/externalLinks/_rels/externalLink9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44256;&#46321;&#54617;&#44368;&#48512;/&#50668;&#44256;1&#54617;&#45380;/&#50668;&#44256;1&#45380;&#54596;&#46300;.xlsx" TargetMode="External"/></Relationships>
</file>

<file path=xl/externalLinks/_rels/externalLink9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230914\&#44256;&#46321;&#54617;&#44368;&#48512;4\&#50668;&#44256;1&#54617;&#45380;\&#50668;&#44256;1&#54617;&#45380;&#54596;&#46300;.xlsx" TargetMode="External"/></Relationships>
</file>

<file path=xl/externalLinks/_rels/externalLink9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44256;&#46321;&#54617;&#44368;&#48512;/&#50668;&#44256;1&#54617;&#45380;/temp_1694658102190.-1561139812%20&#50668;&#44256;1&#45380;&#54596;&#46300;.xlsx" TargetMode="External"/></Relationships>
</file>

<file path=xl/externalLinks/_rels/externalLink9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230914\&#44256;&#46321;&#54617;&#44368;&#48512;4\&#45224;&#44256;2&#54617;&#45380;\&#45224;&#44256;2&#54617;&#45380;100m.xlsx" TargetMode="External"/></Relationships>
</file>

<file path=xl/externalLinks/_rels/externalLink9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230914\&#44256;&#46321;&#54617;&#44368;&#48512;4\&#45224;&#44256;2&#54617;&#45380;\&#45224;&#44256;2&#54617;&#45380;200m.xlsx" TargetMode="External"/></Relationships>
</file>

<file path=xl/externalLinks/_rels/externalLink9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230914\&#44256;&#46321;&#54617;&#44368;&#48512;4\&#45224;&#44256;2&#54617;&#45380;\&#45224;&#44256;2&#54617;&#45380;400m.xlsx" TargetMode="External"/></Relationships>
</file>

<file path=xl/externalLinks/_rels/externalLink9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44256;&#46321;&#54617;&#44368;&#48512;/&#45224;&#44256;2&#54617;&#45380;/&#45224;&#44256;2&#45380;800.xlsx" TargetMode="External"/></Relationships>
</file>

<file path=xl/externalLinks/_rels/externalLink9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230914\&#44256;&#46321;&#54617;&#44368;&#48512;4\&#45224;&#44256;2&#54617;&#45380;\&#45224;&#44256;2&#54617;&#45380;1500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결승조편성"/>
      <sheetName val="결승기록지"/>
    </sheetNames>
    <sheetDataSet>
      <sheetData sheetId="0"/>
      <sheetData sheetId="1"/>
      <sheetData sheetId="2"/>
      <sheetData sheetId="3">
        <row r="8">
          <cell r="G8" t="str">
            <v>0.9</v>
          </cell>
        </row>
        <row r="11">
          <cell r="C11" t="str">
            <v>이서준</v>
          </cell>
          <cell r="E11" t="str">
            <v>가락초</v>
          </cell>
          <cell r="F11" t="str">
            <v>11.87</v>
          </cell>
        </row>
        <row r="12">
          <cell r="C12" t="str">
            <v>박지훈</v>
          </cell>
          <cell r="E12" t="str">
            <v>경기전곡초</v>
          </cell>
          <cell r="F12" t="str">
            <v>11.97</v>
          </cell>
        </row>
        <row r="13">
          <cell r="C13" t="str">
            <v>김상연</v>
          </cell>
          <cell r="E13" t="str">
            <v>서울신북초</v>
          </cell>
          <cell r="F13" t="str">
            <v>12.17</v>
          </cell>
        </row>
        <row r="14">
          <cell r="C14" t="str">
            <v>백서준</v>
          </cell>
          <cell r="E14" t="str">
            <v>경남거창초</v>
          </cell>
          <cell r="F14" t="str">
            <v>12.34</v>
          </cell>
        </row>
        <row r="15">
          <cell r="C15" t="str">
            <v>김민준</v>
          </cell>
          <cell r="E15" t="str">
            <v>충북영동초</v>
          </cell>
          <cell r="F15" t="str">
            <v>12.35</v>
          </cell>
        </row>
        <row r="16">
          <cell r="C16" t="str">
            <v>오찬영</v>
          </cell>
          <cell r="E16" t="str">
            <v>경기가평초</v>
          </cell>
          <cell r="F16" t="str">
            <v>12.64</v>
          </cell>
        </row>
        <row r="17">
          <cell r="C17" t="str">
            <v>박현빈</v>
          </cell>
          <cell r="E17" t="str">
            <v>서울강신초</v>
          </cell>
          <cell r="F17" t="str">
            <v>12.76</v>
          </cell>
        </row>
        <row r="18">
          <cell r="C18" t="str">
            <v>권혁호</v>
          </cell>
          <cell r="E18" t="str">
            <v>서울녹번초</v>
          </cell>
          <cell r="F18" t="str">
            <v>12.95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준결조편성"/>
      <sheetName val="준결기록표"/>
      <sheetName val="준결총괄기록표"/>
      <sheetName val="결승조편성"/>
      <sheetName val="결승기록지"/>
    </sheetNames>
    <sheetDataSet>
      <sheetData sheetId="0"/>
      <sheetData sheetId="1"/>
      <sheetData sheetId="2"/>
      <sheetData sheetId="3"/>
      <sheetData sheetId="4"/>
      <sheetData sheetId="5"/>
      <sheetData sheetId="6">
        <row r="8">
          <cell r="G8" t="str">
            <v>0.1</v>
          </cell>
        </row>
        <row r="11">
          <cell r="C11" t="str">
            <v>이세령</v>
          </cell>
          <cell r="E11" t="str">
            <v>봉산초</v>
          </cell>
          <cell r="F11" t="str">
            <v>28.02</v>
          </cell>
        </row>
        <row r="12">
          <cell r="C12" t="str">
            <v>양예담</v>
          </cell>
          <cell r="E12" t="str">
            <v>경기용인성산초</v>
          </cell>
          <cell r="F12" t="str">
            <v>28.45</v>
          </cell>
        </row>
        <row r="13">
          <cell r="C13" t="str">
            <v>서연우</v>
          </cell>
          <cell r="E13" t="str">
            <v>서울신북초</v>
          </cell>
          <cell r="F13" t="str">
            <v>28.52</v>
          </cell>
        </row>
        <row r="14">
          <cell r="C14" t="str">
            <v>김소율</v>
          </cell>
          <cell r="E14" t="str">
            <v>서울염창초</v>
          </cell>
          <cell r="F14" t="str">
            <v>28.57</v>
          </cell>
        </row>
        <row r="15">
          <cell r="C15" t="str">
            <v>박승채</v>
          </cell>
          <cell r="E15" t="str">
            <v>인천논곡초</v>
          </cell>
          <cell r="F15" t="str">
            <v>29.11</v>
          </cell>
        </row>
        <row r="16">
          <cell r="C16" t="str">
            <v>최다빈</v>
          </cell>
          <cell r="E16" t="str">
            <v>충북음성대소초</v>
          </cell>
          <cell r="F16" t="str">
            <v>29.34</v>
          </cell>
        </row>
        <row r="17">
          <cell r="C17" t="str">
            <v>황재이</v>
          </cell>
          <cell r="E17" t="str">
            <v>개봉초</v>
          </cell>
          <cell r="F17" t="str">
            <v>29.61</v>
          </cell>
        </row>
        <row r="18">
          <cell r="C18" t="str">
            <v>신새은</v>
          </cell>
          <cell r="E18" t="str">
            <v>세종조치원대동초</v>
          </cell>
          <cell r="F18" t="str">
            <v>30.17</v>
          </cell>
        </row>
      </sheetData>
    </sheetDataSet>
  </externalBook>
</externalLink>
</file>

<file path=xl/externalLinks/externalLink10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기록지"/>
    </sheetNames>
    <sheetDataSet>
      <sheetData sheetId="0"/>
      <sheetData sheetId="1">
        <row r="11">
          <cell r="C11" t="str">
            <v>김한별</v>
          </cell>
          <cell r="E11" t="str">
            <v>경북영동고</v>
          </cell>
          <cell r="F11" t="str">
            <v>15:55.99</v>
          </cell>
        </row>
        <row r="12">
          <cell r="C12" t="str">
            <v>김예찬</v>
          </cell>
          <cell r="E12" t="str">
            <v>서울체육고</v>
          </cell>
          <cell r="F12" t="str">
            <v>16:03.59</v>
          </cell>
        </row>
        <row r="13">
          <cell r="C13" t="str">
            <v>박우진</v>
          </cell>
          <cell r="E13" t="str">
            <v>배문고</v>
          </cell>
          <cell r="F13" t="str">
            <v>16:04.07</v>
          </cell>
        </row>
        <row r="14">
          <cell r="C14" t="str">
            <v>오준서</v>
          </cell>
          <cell r="E14" t="str">
            <v>양정고</v>
          </cell>
          <cell r="F14" t="str">
            <v>16:10.36</v>
          </cell>
        </row>
        <row r="15">
          <cell r="C15" t="str">
            <v>김하랑</v>
          </cell>
          <cell r="E15" t="str">
            <v>단양고</v>
          </cell>
          <cell r="F15" t="str">
            <v>16:16.35</v>
          </cell>
        </row>
        <row r="16">
          <cell r="C16" t="str">
            <v>김가람</v>
          </cell>
          <cell r="E16" t="str">
            <v>강릉명륜고</v>
          </cell>
          <cell r="F16" t="str">
            <v>16:46.12</v>
          </cell>
        </row>
        <row r="17">
          <cell r="C17" t="str">
            <v>양경준</v>
          </cell>
          <cell r="E17" t="str">
            <v>경북영동고</v>
          </cell>
          <cell r="F17" t="str">
            <v>16:49.03</v>
          </cell>
        </row>
        <row r="18">
          <cell r="C18" t="str">
            <v>이현준</v>
          </cell>
          <cell r="E18" t="str">
            <v>강릉명륜고</v>
          </cell>
          <cell r="F18" t="str">
            <v>17:12.33</v>
          </cell>
        </row>
      </sheetData>
    </sheetDataSet>
  </externalBook>
</externalLink>
</file>

<file path=xl/externalLinks/externalLink10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기록지"/>
    </sheetNames>
    <sheetDataSet>
      <sheetData sheetId="0"/>
      <sheetData sheetId="1">
        <row r="11">
          <cell r="C11" t="str">
            <v>박우진</v>
          </cell>
          <cell r="E11" t="str">
            <v>배문고</v>
          </cell>
          <cell r="F11" t="str">
            <v>10:12.77</v>
          </cell>
        </row>
        <row r="12">
          <cell r="C12" t="str">
            <v>김가람</v>
          </cell>
          <cell r="E12" t="str">
            <v>강릉명륜고</v>
          </cell>
          <cell r="F12" t="str">
            <v>10:28.31</v>
          </cell>
        </row>
        <row r="13">
          <cell r="C13" t="str">
            <v>임준영</v>
          </cell>
          <cell r="E13" t="str">
            <v>배문고</v>
          </cell>
          <cell r="F13" t="str">
            <v>10:33.65</v>
          </cell>
        </row>
        <row r="14">
          <cell r="C14" t="str">
            <v>최호연</v>
          </cell>
          <cell r="E14" t="str">
            <v>대전체육고</v>
          </cell>
          <cell r="F14" t="str">
            <v>10:53.86</v>
          </cell>
        </row>
      </sheetData>
    </sheetDataSet>
  </externalBook>
</externalLink>
</file>

<file path=xl/externalLinks/externalLink10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기록지"/>
    </sheetNames>
    <sheetDataSet>
      <sheetData sheetId="0"/>
      <sheetData sheetId="1">
        <row r="8">
          <cell r="G8" t="str">
            <v>0.5</v>
          </cell>
        </row>
        <row r="11">
          <cell r="C11" t="str">
            <v>김승찬</v>
          </cell>
          <cell r="E11" t="str">
            <v>대전체육고</v>
          </cell>
          <cell r="F11" t="str">
            <v>17.18</v>
          </cell>
        </row>
        <row r="12">
          <cell r="C12" t="str">
            <v>박민혁</v>
          </cell>
          <cell r="E12" t="str">
            <v>문창고</v>
          </cell>
          <cell r="F12" t="str">
            <v>26.18</v>
          </cell>
        </row>
      </sheetData>
    </sheetDataSet>
  </externalBook>
</externalLink>
</file>

<file path=xl/externalLinks/externalLink10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기록지"/>
    </sheetNames>
    <sheetDataSet>
      <sheetData sheetId="0"/>
      <sheetData sheetId="1">
        <row r="11">
          <cell r="C11" t="str">
            <v>노현서</v>
          </cell>
          <cell r="E11" t="str">
            <v>동인천고</v>
          </cell>
          <cell r="F11" t="str">
            <v>56.85</v>
          </cell>
        </row>
        <row r="12">
          <cell r="C12" t="str">
            <v>유기현</v>
          </cell>
          <cell r="E12" t="str">
            <v>용인고</v>
          </cell>
          <cell r="F12" t="str">
            <v>57.84</v>
          </cell>
        </row>
        <row r="13">
          <cell r="C13" t="str">
            <v>권현일</v>
          </cell>
          <cell r="E13" t="str">
            <v>경주고</v>
          </cell>
          <cell r="F13" t="str">
            <v>58.59</v>
          </cell>
        </row>
        <row r="14">
          <cell r="C14" t="str">
            <v>이동현</v>
          </cell>
          <cell r="E14" t="str">
            <v>대전체육고</v>
          </cell>
          <cell r="F14" t="str">
            <v>1:06.24</v>
          </cell>
        </row>
      </sheetData>
    </sheetDataSet>
  </externalBook>
</externalLink>
</file>

<file path=xl/externalLinks/externalLink10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높이"/>
      <sheetName val="장대X"/>
      <sheetName val="멀리"/>
      <sheetName val="세단"/>
      <sheetName val="포환"/>
      <sheetName val="원반"/>
      <sheetName val="해머"/>
      <sheetName val="투창"/>
    </sheetNames>
    <sheetDataSet>
      <sheetData sheetId="0">
        <row r="11">
          <cell r="C11" t="str">
            <v>김현식</v>
          </cell>
          <cell r="E11" t="str">
            <v>충북체육고</v>
          </cell>
          <cell r="F11" t="str">
            <v>1.98 CR</v>
          </cell>
        </row>
        <row r="12">
          <cell r="C12" t="str">
            <v>어재혁</v>
          </cell>
          <cell r="E12" t="str">
            <v>설악고</v>
          </cell>
          <cell r="F12" t="str">
            <v>1.80</v>
          </cell>
        </row>
        <row r="13">
          <cell r="C13" t="str">
            <v>김동건</v>
          </cell>
          <cell r="E13" t="str">
            <v>은행고</v>
          </cell>
          <cell r="F13" t="str">
            <v>1.80</v>
          </cell>
        </row>
      </sheetData>
      <sheetData sheetId="1" refreshError="1"/>
      <sheetData sheetId="2">
        <row r="11">
          <cell r="C11" t="str">
            <v>이현민</v>
          </cell>
          <cell r="E11" t="str">
            <v>범어고</v>
          </cell>
          <cell r="F11" t="str">
            <v>6.82 CR</v>
          </cell>
          <cell r="G11" t="str">
            <v>0.1</v>
          </cell>
        </row>
        <row r="12">
          <cell r="C12" t="str">
            <v>백재현</v>
          </cell>
          <cell r="E12" t="str">
            <v>충남고</v>
          </cell>
          <cell r="F12" t="str">
            <v>6.71 CR</v>
          </cell>
          <cell r="G12" t="str">
            <v>-0.1</v>
          </cell>
        </row>
        <row r="13">
          <cell r="C13" t="str">
            <v>김승찬</v>
          </cell>
          <cell r="E13" t="str">
            <v>대전체육고</v>
          </cell>
          <cell r="F13" t="str">
            <v>6.56</v>
          </cell>
          <cell r="G13" t="str">
            <v>-0.0</v>
          </cell>
        </row>
        <row r="14">
          <cell r="C14" t="str">
            <v>성지윤</v>
          </cell>
          <cell r="E14" t="str">
            <v>광양하이텍고</v>
          </cell>
          <cell r="F14" t="str">
            <v>6.52</v>
          </cell>
          <cell r="G14" t="str">
            <v>-0.2</v>
          </cell>
        </row>
        <row r="15">
          <cell r="C15" t="str">
            <v>김준형</v>
          </cell>
          <cell r="E15" t="str">
            <v>대전체육고</v>
          </cell>
          <cell r="F15" t="str">
            <v>6.01</v>
          </cell>
          <cell r="G15" t="str">
            <v>-0.7</v>
          </cell>
        </row>
        <row r="16">
          <cell r="C16" t="str">
            <v>주규식</v>
          </cell>
          <cell r="E16" t="str">
            <v>전남체육고</v>
          </cell>
          <cell r="F16" t="str">
            <v>6.00</v>
          </cell>
          <cell r="G16" t="str">
            <v>-0.0</v>
          </cell>
        </row>
        <row r="17">
          <cell r="C17" t="str">
            <v>김주형</v>
          </cell>
          <cell r="E17" t="str">
            <v>서울체육고</v>
          </cell>
          <cell r="F17" t="str">
            <v>5.64</v>
          </cell>
          <cell r="G17" t="str">
            <v>0.0</v>
          </cell>
        </row>
        <row r="18">
          <cell r="C18" t="str">
            <v>최예찬</v>
          </cell>
          <cell r="E18" t="str">
            <v>경복고</v>
          </cell>
          <cell r="F18" t="str">
            <v>5.11</v>
          </cell>
          <cell r="G18" t="str">
            <v>-0.2</v>
          </cell>
        </row>
      </sheetData>
      <sheetData sheetId="3">
        <row r="11">
          <cell r="C11" t="str">
            <v>성지윤</v>
          </cell>
          <cell r="E11" t="str">
            <v>광양하이텍고</v>
          </cell>
          <cell r="F11" t="str">
            <v>12.76</v>
          </cell>
          <cell r="G11" t="str">
            <v>-0.3</v>
          </cell>
        </row>
        <row r="12">
          <cell r="C12" t="str">
            <v>김준형</v>
          </cell>
          <cell r="E12" t="str">
            <v>대전체육고</v>
          </cell>
          <cell r="F12" t="str">
            <v>12.65</v>
          </cell>
          <cell r="G12" t="str">
            <v>-1.2</v>
          </cell>
        </row>
        <row r="13">
          <cell r="C13" t="str">
            <v>어재혁</v>
          </cell>
          <cell r="E13" t="str">
            <v>설악고</v>
          </cell>
          <cell r="F13" t="str">
            <v>12.57</v>
          </cell>
          <cell r="G13" t="str">
            <v>-0.7</v>
          </cell>
        </row>
      </sheetData>
      <sheetData sheetId="4" refreshError="1"/>
      <sheetData sheetId="5">
        <row r="11">
          <cell r="C11" t="str">
            <v>임형준</v>
          </cell>
          <cell r="E11" t="str">
            <v>문창고</v>
          </cell>
          <cell r="F11" t="str">
            <v>35.49</v>
          </cell>
        </row>
      </sheetData>
      <sheetData sheetId="6">
        <row r="11">
          <cell r="C11" t="str">
            <v>임형준</v>
          </cell>
          <cell r="E11" t="str">
            <v>문창고</v>
          </cell>
          <cell r="F11" t="str">
            <v>23.41</v>
          </cell>
        </row>
      </sheetData>
      <sheetData sheetId="7">
        <row r="11">
          <cell r="C11" t="str">
            <v>고건</v>
          </cell>
          <cell r="E11" t="str">
            <v>심원고</v>
          </cell>
          <cell r="F11" t="str">
            <v>56.53</v>
          </cell>
        </row>
        <row r="12">
          <cell r="C12" t="str">
            <v>윤기명</v>
          </cell>
          <cell r="E12" t="str">
            <v>경기체육고</v>
          </cell>
          <cell r="F12" t="str">
            <v>36.74</v>
          </cell>
        </row>
      </sheetData>
    </sheetDataSet>
  </externalBook>
</externalLink>
</file>

<file path=xl/externalLinks/externalLink10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기록지"/>
    </sheetNames>
    <sheetDataSet>
      <sheetData sheetId="0"/>
      <sheetData sheetId="1">
        <row r="8">
          <cell r="G8" t="str">
            <v>0.7</v>
          </cell>
        </row>
        <row r="11">
          <cell r="C11" t="str">
            <v>정소윤</v>
          </cell>
          <cell r="E11" t="str">
            <v>광주체육고</v>
          </cell>
          <cell r="F11" t="str">
            <v>13.53</v>
          </cell>
        </row>
        <row r="12">
          <cell r="C12" t="str">
            <v>남재은</v>
          </cell>
          <cell r="E12" t="str">
            <v>충현고</v>
          </cell>
          <cell r="F12" t="str">
            <v>13.90</v>
          </cell>
        </row>
        <row r="13">
          <cell r="C13" t="str">
            <v>장지은</v>
          </cell>
          <cell r="E13" t="str">
            <v>소래고</v>
          </cell>
          <cell r="F13" t="str">
            <v>13.91</v>
          </cell>
        </row>
        <row r="14">
          <cell r="C14" t="str">
            <v>이채빈</v>
          </cell>
          <cell r="E14" t="str">
            <v>마산구암고</v>
          </cell>
          <cell r="F14" t="str">
            <v>14.55</v>
          </cell>
        </row>
      </sheetData>
    </sheetDataSet>
  </externalBook>
</externalLink>
</file>

<file path=xl/externalLinks/externalLink10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기록지"/>
    </sheetNames>
    <sheetDataSet>
      <sheetData sheetId="0"/>
      <sheetData sheetId="1">
        <row r="8">
          <cell r="G8" t="str">
            <v>2.1</v>
          </cell>
        </row>
        <row r="11">
          <cell r="C11" t="str">
            <v>윤주희</v>
          </cell>
          <cell r="E11" t="str">
            <v>문산수억고</v>
          </cell>
          <cell r="F11" t="str">
            <v>26.90</v>
          </cell>
          <cell r="G11" t="str">
            <v>참고기록</v>
          </cell>
        </row>
        <row r="12">
          <cell r="C12" t="str">
            <v>이효은</v>
          </cell>
          <cell r="E12" t="str">
            <v>강원체육고</v>
          </cell>
          <cell r="F12" t="str">
            <v>27.80</v>
          </cell>
        </row>
        <row r="13">
          <cell r="C13" t="str">
            <v>정소윤</v>
          </cell>
          <cell r="E13" t="str">
            <v>광주체육고</v>
          </cell>
          <cell r="F13" t="str">
            <v>28.68</v>
          </cell>
        </row>
      </sheetData>
    </sheetDataSet>
  </externalBook>
</externalLink>
</file>

<file path=xl/externalLinks/externalLink10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기록지"/>
    </sheetNames>
    <sheetDataSet>
      <sheetData sheetId="0"/>
      <sheetData sheetId="1">
        <row r="11">
          <cell r="C11" t="str">
            <v>강민경</v>
          </cell>
          <cell r="E11" t="str">
            <v>부산사대부설고</v>
          </cell>
          <cell r="F11" t="str">
            <v>1:00.32</v>
          </cell>
        </row>
        <row r="12">
          <cell r="C12" t="str">
            <v>윤주희</v>
          </cell>
          <cell r="E12" t="str">
            <v>문산수억고</v>
          </cell>
          <cell r="F12" t="str">
            <v>1:02.72</v>
          </cell>
        </row>
        <row r="13">
          <cell r="C13" t="str">
            <v>이효은</v>
          </cell>
          <cell r="E13" t="str">
            <v>강원체육고</v>
          </cell>
          <cell r="F13" t="str">
            <v>1:04.62</v>
          </cell>
        </row>
      </sheetData>
    </sheetDataSet>
  </externalBook>
</externalLink>
</file>

<file path=xl/externalLinks/externalLink10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기록지"/>
    </sheetNames>
    <sheetDataSet>
      <sheetData sheetId="0"/>
      <sheetData sheetId="1">
        <row r="11">
          <cell r="C11" t="str">
            <v>이희수</v>
          </cell>
          <cell r="E11" t="str">
            <v>용인고</v>
          </cell>
          <cell r="F11" t="str">
            <v>2:23.69 CR</v>
          </cell>
        </row>
        <row r="12">
          <cell r="C12" t="str">
            <v>김다은</v>
          </cell>
          <cell r="E12" t="str">
            <v>전남체육고</v>
          </cell>
          <cell r="F12" t="str">
            <v>2:29.71</v>
          </cell>
        </row>
        <row r="13">
          <cell r="C13" t="str">
            <v>김윤슬</v>
          </cell>
          <cell r="E13" t="str">
            <v>충북체육고</v>
          </cell>
          <cell r="F13" t="str">
            <v>2:32.53</v>
          </cell>
        </row>
        <row r="14">
          <cell r="C14" t="str">
            <v>김경원</v>
          </cell>
          <cell r="E14" t="str">
            <v>광양하이텍고</v>
          </cell>
          <cell r="F14" t="str">
            <v>3:01.52</v>
          </cell>
        </row>
      </sheetData>
    </sheetDataSet>
  </externalBook>
</externalLink>
</file>

<file path=xl/externalLinks/externalLink10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기록지"/>
    </sheetNames>
    <sheetDataSet>
      <sheetData sheetId="0"/>
      <sheetData sheetId="1">
        <row r="11">
          <cell r="C11" t="str">
            <v>이소희</v>
          </cell>
          <cell r="E11" t="str">
            <v>경북체육고</v>
          </cell>
          <cell r="F11" t="str">
            <v>5:10.24</v>
          </cell>
        </row>
        <row r="12">
          <cell r="C12" t="str">
            <v>김아영</v>
          </cell>
          <cell r="E12" t="str">
            <v>속초여자고</v>
          </cell>
          <cell r="F12" t="str">
            <v>5:25.77</v>
          </cell>
        </row>
        <row r="13">
          <cell r="C13" t="str">
            <v>박민아</v>
          </cell>
          <cell r="E13" t="str">
            <v>경북체육고</v>
          </cell>
          <cell r="F13" t="str">
            <v>5:43.70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총괄기록표"/>
      <sheetName val="결승기록지"/>
    </sheetNames>
    <sheetDataSet>
      <sheetData sheetId="0"/>
      <sheetData sheetId="1"/>
      <sheetData sheetId="2">
        <row r="11">
          <cell r="C11" t="str">
            <v>정연수</v>
          </cell>
          <cell r="E11" t="str">
            <v>부산토성초</v>
          </cell>
          <cell r="F11" t="str">
            <v>2:31.15 CR</v>
          </cell>
        </row>
        <row r="12">
          <cell r="C12" t="str">
            <v>박민아</v>
          </cell>
          <cell r="E12" t="str">
            <v>신어초</v>
          </cell>
          <cell r="F12" t="str">
            <v>2:35.48</v>
          </cell>
        </row>
        <row r="13">
          <cell r="C13" t="str">
            <v>박윤아</v>
          </cell>
          <cell r="E13" t="str">
            <v>신어초</v>
          </cell>
          <cell r="F13" t="str">
            <v>2:38.21</v>
          </cell>
        </row>
        <row r="14">
          <cell r="C14" t="str">
            <v>신새은</v>
          </cell>
          <cell r="E14" t="str">
            <v>세종조치원대동초</v>
          </cell>
          <cell r="F14" t="str">
            <v>2:40.51</v>
          </cell>
        </row>
        <row r="15">
          <cell r="C15" t="str">
            <v>박다언</v>
          </cell>
          <cell r="E15" t="str">
            <v>부산토성초</v>
          </cell>
          <cell r="F15" t="str">
            <v>2:52.42</v>
          </cell>
        </row>
        <row r="16">
          <cell r="C16" t="str">
            <v>진민주</v>
          </cell>
          <cell r="E16" t="str">
            <v>충북옥동초</v>
          </cell>
          <cell r="F16" t="str">
            <v>2:52.52</v>
          </cell>
        </row>
        <row r="17">
          <cell r="C17" t="str">
            <v>박세영</v>
          </cell>
          <cell r="E17" t="str">
            <v>경기신장초</v>
          </cell>
          <cell r="F17" t="str">
            <v>2:53.24</v>
          </cell>
        </row>
        <row r="18">
          <cell r="C18" t="str">
            <v>김윤하</v>
          </cell>
          <cell r="E18" t="str">
            <v>서울개일초</v>
          </cell>
          <cell r="F18" t="str">
            <v>2:53.88</v>
          </cell>
        </row>
      </sheetData>
    </sheetDataSet>
  </externalBook>
</externalLink>
</file>

<file path=xl/externalLinks/externalLink1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기록지"/>
    </sheetNames>
    <sheetDataSet>
      <sheetData sheetId="0"/>
      <sheetData sheetId="1">
        <row r="11">
          <cell r="C11" t="str">
            <v>이소희</v>
          </cell>
          <cell r="E11" t="str">
            <v>경북체육고</v>
          </cell>
          <cell r="F11" t="str">
            <v>19:00.38</v>
          </cell>
        </row>
        <row r="12">
          <cell r="C12" t="str">
            <v>김아영</v>
          </cell>
          <cell r="E12" t="str">
            <v>속초여자고</v>
          </cell>
          <cell r="F12" t="str">
            <v>21:50.67</v>
          </cell>
        </row>
        <row r="13">
          <cell r="C13" t="str">
            <v>박민아</v>
          </cell>
          <cell r="E13" t="str">
            <v>경북체육고</v>
          </cell>
          <cell r="F13" t="str">
            <v>23:10.55</v>
          </cell>
        </row>
      </sheetData>
    </sheetDataSet>
  </externalBook>
</externalLink>
</file>

<file path=xl/externalLinks/externalLink1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기록지"/>
    </sheetNames>
    <sheetDataSet>
      <sheetData sheetId="0" refreshError="1"/>
      <sheetData sheetId="1">
        <row r="8">
          <cell r="G8" t="str">
            <v>0.7</v>
          </cell>
        </row>
        <row r="11">
          <cell r="C11" t="str">
            <v>노규림</v>
          </cell>
          <cell r="E11" t="str">
            <v>경북체육고</v>
          </cell>
          <cell r="F11" t="str">
            <v>16.09</v>
          </cell>
        </row>
        <row r="12">
          <cell r="C12" t="str">
            <v>김정인</v>
          </cell>
          <cell r="E12" t="str">
            <v>가평고</v>
          </cell>
          <cell r="F12" t="str">
            <v>16.25</v>
          </cell>
        </row>
      </sheetData>
    </sheetDataSet>
  </externalBook>
</externalLink>
</file>

<file path=xl/externalLinks/externalLink1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기록지"/>
    </sheetNames>
    <sheetDataSet>
      <sheetData sheetId="0" refreshError="1"/>
      <sheetData sheetId="1">
        <row r="11">
          <cell r="C11" t="str">
            <v>노규림</v>
          </cell>
          <cell r="E11" t="str">
            <v>경북체육고</v>
          </cell>
          <cell r="F11" t="str">
            <v>1:05.58</v>
          </cell>
        </row>
        <row r="12">
          <cell r="C12" t="str">
            <v>강민경</v>
          </cell>
          <cell r="E12" t="str">
            <v>부산사대부설고</v>
          </cell>
          <cell r="F12" t="str">
            <v>1:08.37</v>
          </cell>
        </row>
      </sheetData>
    </sheetDataSet>
  </externalBook>
</externalLink>
</file>

<file path=xl/externalLinks/externalLink1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높이"/>
      <sheetName val="장대X"/>
      <sheetName val="멀리"/>
      <sheetName val="세단"/>
      <sheetName val="포환"/>
      <sheetName val="원반X"/>
      <sheetName val="해머"/>
      <sheetName val="투창"/>
    </sheetNames>
    <sheetDataSet>
      <sheetData sheetId="0" refreshError="1"/>
      <sheetData sheetId="1" refreshError="1"/>
      <sheetData sheetId="2">
        <row r="11">
          <cell r="C11" t="str">
            <v>이소현</v>
          </cell>
          <cell r="E11" t="str">
            <v>문산수억고</v>
          </cell>
          <cell r="F11" t="str">
            <v>5.12</v>
          </cell>
          <cell r="G11" t="str">
            <v>-0.4</v>
          </cell>
        </row>
        <row r="12">
          <cell r="C12" t="str">
            <v>진효우</v>
          </cell>
          <cell r="E12" t="str">
            <v>경기체육고</v>
          </cell>
          <cell r="F12" t="str">
            <v>4.87</v>
          </cell>
          <cell r="G12" t="str">
            <v>-0.3</v>
          </cell>
        </row>
        <row r="13">
          <cell r="C13" t="str">
            <v>남재은</v>
          </cell>
          <cell r="E13" t="str">
            <v>충현고</v>
          </cell>
          <cell r="F13">
            <v>4.82</v>
          </cell>
          <cell r="G13" t="str">
            <v>-0.0</v>
          </cell>
        </row>
        <row r="14">
          <cell r="C14" t="str">
            <v>장지은</v>
          </cell>
          <cell r="E14" t="str">
            <v>소래고</v>
          </cell>
          <cell r="F14" t="str">
            <v>4.76</v>
          </cell>
          <cell r="G14" t="str">
            <v>0.6</v>
          </cell>
        </row>
      </sheetData>
      <sheetData sheetId="3">
        <row r="11">
          <cell r="C11" t="str">
            <v>임사랑</v>
          </cell>
          <cell r="E11" t="str">
            <v>전북체육고</v>
          </cell>
          <cell r="F11" t="str">
            <v>11.03</v>
          </cell>
          <cell r="G11" t="str">
            <v>-0.8</v>
          </cell>
        </row>
      </sheetData>
      <sheetData sheetId="4">
        <row r="11">
          <cell r="C11" t="str">
            <v>배수민</v>
          </cell>
          <cell r="E11" t="str">
            <v>금오고</v>
          </cell>
          <cell r="F11" t="str">
            <v>12.92</v>
          </cell>
        </row>
      </sheetData>
      <sheetData sheetId="5" refreshError="1"/>
      <sheetData sheetId="6" refreshError="1"/>
      <sheetData sheetId="7">
        <row r="11">
          <cell r="C11" t="str">
            <v>김민지</v>
          </cell>
          <cell r="E11" t="str">
            <v>전북체육고</v>
          </cell>
          <cell r="F11" t="str">
            <v>48.08 CR</v>
          </cell>
        </row>
        <row r="12">
          <cell r="C12" t="str">
            <v>장은성</v>
          </cell>
          <cell r="E12" t="str">
            <v>전남체육고</v>
          </cell>
          <cell r="F12" t="str">
            <v xml:space="preserve">31.88 </v>
          </cell>
        </row>
      </sheetData>
    </sheetDataSet>
  </externalBook>
</externalLink>
</file>

<file path=xl/externalLinks/externalLink1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높이"/>
      <sheetName val="장대X"/>
      <sheetName val="멀리"/>
      <sheetName val="세단"/>
      <sheetName val="포환"/>
      <sheetName val="원반X"/>
      <sheetName val="해머"/>
      <sheetName val="투창"/>
    </sheetNames>
    <sheetDataSet>
      <sheetData sheetId="0"/>
      <sheetData sheetId="1"/>
      <sheetData sheetId="2"/>
      <sheetData sheetId="3"/>
      <sheetData sheetId="4"/>
      <sheetData sheetId="5"/>
      <sheetData sheetId="6">
        <row r="11">
          <cell r="C11" t="str">
            <v>이아영</v>
          </cell>
          <cell r="E11" t="str">
            <v>전북체육고</v>
          </cell>
        </row>
      </sheetData>
      <sheetData sheetId="7"/>
    </sheetDataSet>
  </externalBook>
</externalLink>
</file>

<file path=xl/externalLinks/externalLink1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높이"/>
      <sheetName val="장대X"/>
      <sheetName val="멀리"/>
      <sheetName val="세단"/>
      <sheetName val="포환"/>
      <sheetName val="원반X"/>
      <sheetName val="해머"/>
      <sheetName val="투창"/>
    </sheetNames>
    <sheetDataSet>
      <sheetData sheetId="0"/>
      <sheetData sheetId="1"/>
      <sheetData sheetId="2"/>
      <sheetData sheetId="3"/>
      <sheetData sheetId="4"/>
      <sheetData sheetId="5"/>
      <sheetData sheetId="6">
        <row r="11">
          <cell r="F11" t="str">
            <v>40.81 기록경기</v>
          </cell>
        </row>
      </sheetData>
      <sheetData sheetId="7"/>
    </sheetDataSet>
  </externalBook>
</externalLink>
</file>

<file path=xl/externalLinks/externalLink1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결승조편성"/>
      <sheetName val="결승기록지"/>
    </sheetNames>
    <sheetDataSet>
      <sheetData sheetId="0"/>
      <sheetData sheetId="1"/>
      <sheetData sheetId="2"/>
      <sheetData sheetId="3">
        <row r="8">
          <cell r="G8" t="str">
            <v>0.7</v>
          </cell>
        </row>
        <row r="11">
          <cell r="C11" t="str">
            <v>강철현</v>
          </cell>
          <cell r="E11" t="str">
            <v>광주체육고</v>
          </cell>
          <cell r="F11" t="str">
            <v>10.79 CR</v>
          </cell>
        </row>
        <row r="12">
          <cell r="C12" t="str">
            <v>심재원</v>
          </cell>
          <cell r="E12" t="str">
            <v>포천일고</v>
          </cell>
          <cell r="F12" t="str">
            <v>10.85 CR</v>
          </cell>
        </row>
        <row r="13">
          <cell r="C13" t="str">
            <v>이승복</v>
          </cell>
          <cell r="E13" t="str">
            <v>용인고</v>
          </cell>
          <cell r="F13" t="str">
            <v>10.92 CR</v>
          </cell>
        </row>
        <row r="14">
          <cell r="C14" t="str">
            <v>석민수</v>
          </cell>
          <cell r="E14" t="str">
            <v>김해가야고</v>
          </cell>
          <cell r="F14" t="str">
            <v>10.93</v>
          </cell>
        </row>
        <row r="15">
          <cell r="C15" t="str">
            <v>고인성</v>
          </cell>
          <cell r="E15" t="str">
            <v>대전체육고</v>
          </cell>
          <cell r="F15" t="str">
            <v>11.12</v>
          </cell>
        </row>
        <row r="16">
          <cell r="C16" t="str">
            <v>송병찬</v>
          </cell>
          <cell r="E16" t="str">
            <v>경복고</v>
          </cell>
          <cell r="F16" t="str">
            <v>11.28</v>
          </cell>
        </row>
        <row r="17">
          <cell r="C17" t="str">
            <v>주영찬</v>
          </cell>
          <cell r="E17" t="str">
            <v>경복고</v>
          </cell>
          <cell r="F17" t="str">
            <v>11.38</v>
          </cell>
        </row>
      </sheetData>
    </sheetDataSet>
  </externalBook>
</externalLink>
</file>

<file path=xl/externalLinks/externalLink1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결승조편성"/>
      <sheetName val="결승기록지"/>
    </sheetNames>
    <sheetDataSet>
      <sheetData sheetId="0"/>
      <sheetData sheetId="1"/>
      <sheetData sheetId="2"/>
      <sheetData sheetId="3">
        <row r="8">
          <cell r="G8" t="str">
            <v>1.1</v>
          </cell>
        </row>
        <row r="11">
          <cell r="C11" t="str">
            <v>석민수</v>
          </cell>
          <cell r="E11" t="str">
            <v>김해가야고</v>
          </cell>
          <cell r="F11" t="str">
            <v>21.82 CR</v>
          </cell>
        </row>
        <row r="12">
          <cell r="C12" t="str">
            <v>심재원</v>
          </cell>
          <cell r="E12" t="str">
            <v>포천일고</v>
          </cell>
          <cell r="F12" t="str">
            <v>21.87 CR</v>
          </cell>
        </row>
        <row r="13">
          <cell r="C13" t="str">
            <v>고인성</v>
          </cell>
          <cell r="E13" t="str">
            <v>대전체육고</v>
          </cell>
          <cell r="F13" t="str">
            <v>22.35</v>
          </cell>
        </row>
        <row r="14">
          <cell r="C14" t="str">
            <v>조영제</v>
          </cell>
          <cell r="E14" t="str">
            <v>문산수억고</v>
          </cell>
          <cell r="F14" t="str">
            <v>22.59</v>
          </cell>
        </row>
        <row r="15">
          <cell r="C15" t="str">
            <v>주영찬</v>
          </cell>
          <cell r="E15" t="str">
            <v>경복고</v>
          </cell>
          <cell r="F15" t="str">
            <v>22.92</v>
          </cell>
        </row>
        <row r="16">
          <cell r="C16" t="str">
            <v>김현</v>
          </cell>
          <cell r="E16" t="str">
            <v>동인천고</v>
          </cell>
          <cell r="F16" t="str">
            <v>23.20</v>
          </cell>
        </row>
      </sheetData>
    </sheetDataSet>
  </externalBook>
</externalLink>
</file>

<file path=xl/externalLinks/externalLink1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결승조편성"/>
      <sheetName val="결승기록지"/>
    </sheetNames>
    <sheetDataSet>
      <sheetData sheetId="0"/>
      <sheetData sheetId="1"/>
      <sheetData sheetId="2"/>
      <sheetData sheetId="3">
        <row r="11">
          <cell r="C11" t="str">
            <v>이수홍</v>
          </cell>
          <cell r="E11" t="str">
            <v>광주중앙고</v>
          </cell>
          <cell r="F11" t="str">
            <v>48.32 CR</v>
          </cell>
        </row>
        <row r="12">
          <cell r="C12" t="str">
            <v>조영제</v>
          </cell>
          <cell r="E12" t="str">
            <v>문산수억고</v>
          </cell>
          <cell r="F12" t="str">
            <v>49.91 CR</v>
          </cell>
        </row>
        <row r="13">
          <cell r="C13" t="str">
            <v>조익환</v>
          </cell>
          <cell r="E13" t="str">
            <v>유신고</v>
          </cell>
          <cell r="F13" t="str">
            <v>50.00</v>
          </cell>
        </row>
        <row r="14">
          <cell r="C14" t="str">
            <v>김현</v>
          </cell>
          <cell r="E14" t="str">
            <v>동인천고</v>
          </cell>
          <cell r="F14" t="str">
            <v>50.67</v>
          </cell>
        </row>
        <row r="15">
          <cell r="C15" t="str">
            <v>김지환</v>
          </cell>
          <cell r="E15" t="str">
            <v>양정고</v>
          </cell>
          <cell r="F15" t="str">
            <v>50.93</v>
          </cell>
        </row>
      </sheetData>
    </sheetDataSet>
  </externalBook>
</externalLink>
</file>

<file path=xl/externalLinks/externalLink1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기록지"/>
    </sheetNames>
    <sheetDataSet>
      <sheetData sheetId="0"/>
      <sheetData sheetId="1">
        <row r="11">
          <cell r="C11" t="str">
            <v>배성준</v>
          </cell>
          <cell r="E11" t="str">
            <v>경북영동고</v>
          </cell>
          <cell r="F11" t="str">
            <v>1:54.47 CR</v>
          </cell>
        </row>
        <row r="12">
          <cell r="C12" t="str">
            <v>김성훈</v>
          </cell>
          <cell r="E12" t="str">
            <v>경북영동고</v>
          </cell>
          <cell r="F12" t="str">
            <v>1:55.99 CR</v>
          </cell>
        </row>
        <row r="13">
          <cell r="C13" t="str">
            <v>김세현</v>
          </cell>
          <cell r="E13" t="str">
            <v>은행고</v>
          </cell>
          <cell r="F13" t="str">
            <v>1:57.85 CR</v>
          </cell>
        </row>
        <row r="14">
          <cell r="C14" t="str">
            <v>김지환</v>
          </cell>
          <cell r="E14" t="str">
            <v>양정고</v>
          </cell>
          <cell r="F14" t="str">
            <v>2:00.19</v>
          </cell>
        </row>
        <row r="15">
          <cell r="C15" t="str">
            <v>윤지수</v>
          </cell>
          <cell r="E15" t="str">
            <v>양정고</v>
          </cell>
          <cell r="F15" t="str">
            <v>2:04.77</v>
          </cell>
        </row>
        <row r="16">
          <cell r="C16" t="str">
            <v>임성용</v>
          </cell>
          <cell r="E16" t="str">
            <v>함양제일고</v>
          </cell>
          <cell r="F16" t="str">
            <v>2:13.56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높이"/>
      <sheetName val="멀리"/>
      <sheetName val="포환"/>
    </sheetNames>
    <sheetDataSet>
      <sheetData sheetId="0">
        <row r="11">
          <cell r="C11" t="str">
            <v>이다연</v>
          </cell>
          <cell r="E11" t="str">
            <v>경기현산초</v>
          </cell>
          <cell r="F11" t="str">
            <v>1.40 CT</v>
          </cell>
        </row>
        <row r="12">
          <cell r="C12" t="str">
            <v>서문연지</v>
          </cell>
          <cell r="E12" t="str">
            <v>인천갑룡초</v>
          </cell>
          <cell r="F12" t="str">
            <v>1.35</v>
          </cell>
        </row>
        <row r="13">
          <cell r="C13" t="str">
            <v>석예율</v>
          </cell>
          <cell r="E13" t="str">
            <v>경기현산초</v>
          </cell>
          <cell r="F13" t="str">
            <v>1.30</v>
          </cell>
        </row>
        <row r="14">
          <cell r="C14" t="str">
            <v>도은아</v>
          </cell>
          <cell r="E14" t="str">
            <v>충남서천초</v>
          </cell>
          <cell r="F14" t="str">
            <v>1.25</v>
          </cell>
        </row>
        <row r="15">
          <cell r="C15" t="str">
            <v>김리나</v>
          </cell>
          <cell r="E15" t="str">
            <v>전북봉서초</v>
          </cell>
          <cell r="F15" t="str">
            <v>1.20</v>
          </cell>
        </row>
        <row r="16">
          <cell r="C16" t="str">
            <v>노다인</v>
          </cell>
          <cell r="E16" t="str">
            <v>서울당현초</v>
          </cell>
          <cell r="F16" t="str">
            <v>1.20</v>
          </cell>
        </row>
        <row r="17">
          <cell r="C17" t="str">
            <v>이윤하</v>
          </cell>
          <cell r="E17" t="str">
            <v>서울녹번초</v>
          </cell>
          <cell r="F17" t="str">
            <v>1.20</v>
          </cell>
        </row>
        <row r="18">
          <cell r="C18" t="str">
            <v>정하주</v>
          </cell>
          <cell r="E18" t="str">
            <v>충북동성초</v>
          </cell>
          <cell r="F18" t="str">
            <v>1.15</v>
          </cell>
        </row>
      </sheetData>
      <sheetData sheetId="1">
        <row r="11">
          <cell r="C11" t="str">
            <v>한민서</v>
          </cell>
          <cell r="E11" t="str">
            <v>경기용인성산초</v>
          </cell>
          <cell r="F11" t="str">
            <v>4.49 CR</v>
          </cell>
          <cell r="G11" t="str">
            <v>-0.5</v>
          </cell>
        </row>
        <row r="12">
          <cell r="C12" t="str">
            <v>유비비아나</v>
          </cell>
          <cell r="E12" t="str">
            <v>부산초읍초</v>
          </cell>
          <cell r="F12" t="str">
            <v>4.46 CR</v>
          </cell>
          <cell r="G12" t="str">
            <v>-0.2</v>
          </cell>
        </row>
        <row r="13">
          <cell r="C13" t="str">
            <v>서민서</v>
          </cell>
          <cell r="E13" t="str">
            <v>대전용전초</v>
          </cell>
          <cell r="F13" t="str">
            <v>4.30 CR</v>
          </cell>
          <cell r="G13" t="str">
            <v>-0.4</v>
          </cell>
        </row>
        <row r="14">
          <cell r="C14" t="str">
            <v>김유희</v>
          </cell>
          <cell r="E14" t="str">
            <v>충북음성대소초</v>
          </cell>
          <cell r="F14" t="str">
            <v>4.28 CR</v>
          </cell>
          <cell r="G14" t="str">
            <v>-0.2</v>
          </cell>
        </row>
        <row r="15">
          <cell r="C15" t="str">
            <v>왕서윤</v>
          </cell>
          <cell r="E15" t="str">
            <v>서울증산초</v>
          </cell>
          <cell r="F15" t="str">
            <v>4.27 CR</v>
          </cell>
          <cell r="G15" t="str">
            <v>-0.7</v>
          </cell>
        </row>
        <row r="16">
          <cell r="C16" t="str">
            <v>홍윤아</v>
          </cell>
          <cell r="E16" t="str">
            <v>대전옥계초</v>
          </cell>
          <cell r="F16" t="str">
            <v>4.20</v>
          </cell>
          <cell r="G16" t="str">
            <v>-0.0</v>
          </cell>
        </row>
        <row r="17">
          <cell r="C17" t="str">
            <v>이라임</v>
          </cell>
          <cell r="E17" t="str">
            <v>홍성초</v>
          </cell>
          <cell r="F17" t="str">
            <v>3.94</v>
          </cell>
          <cell r="G17" t="str">
            <v>0.5</v>
          </cell>
        </row>
        <row r="18">
          <cell r="C18" t="str">
            <v>이효린</v>
          </cell>
          <cell r="E18" t="str">
            <v>서울신북초</v>
          </cell>
          <cell r="F18" t="str">
            <v>3.94</v>
          </cell>
          <cell r="G18" t="str">
            <v>-0.5</v>
          </cell>
        </row>
      </sheetData>
      <sheetData sheetId="2">
        <row r="11">
          <cell r="C11" t="str">
            <v>김채연</v>
          </cell>
          <cell r="E11" t="str">
            <v>대전대화초</v>
          </cell>
          <cell r="F11" t="str">
            <v>9.39 CR</v>
          </cell>
        </row>
        <row r="12">
          <cell r="C12" t="str">
            <v>차예린</v>
          </cell>
          <cell r="E12" t="str">
            <v>신어초</v>
          </cell>
          <cell r="F12" t="str">
            <v>8.92 CR</v>
          </cell>
        </row>
        <row r="13">
          <cell r="C13" t="str">
            <v>조혜경</v>
          </cell>
          <cell r="E13" t="str">
            <v>신어초</v>
          </cell>
          <cell r="F13" t="str">
            <v>8.85 CR</v>
          </cell>
        </row>
        <row r="14">
          <cell r="C14" t="str">
            <v>임소민</v>
          </cell>
          <cell r="E14" t="str">
            <v>충북동성초</v>
          </cell>
          <cell r="F14" t="str">
            <v>8.41</v>
          </cell>
        </row>
        <row r="15">
          <cell r="C15" t="str">
            <v>한예린</v>
          </cell>
          <cell r="E15" t="str">
            <v>충남서천초</v>
          </cell>
          <cell r="F15" t="str">
            <v>7.72</v>
          </cell>
        </row>
        <row r="16">
          <cell r="C16" t="str">
            <v>서민서</v>
          </cell>
          <cell r="E16" t="str">
            <v>대전용전초</v>
          </cell>
          <cell r="F16" t="str">
            <v>7.68</v>
          </cell>
        </row>
        <row r="17">
          <cell r="C17" t="str">
            <v>이수정</v>
          </cell>
          <cell r="E17" t="str">
            <v>경남거창초</v>
          </cell>
          <cell r="F17" t="str">
            <v>7.53</v>
          </cell>
        </row>
        <row r="18">
          <cell r="C18" t="str">
            <v>김윤정</v>
          </cell>
          <cell r="E18" t="str">
            <v>충북동성초</v>
          </cell>
          <cell r="F18" t="str">
            <v>7.10</v>
          </cell>
        </row>
      </sheetData>
    </sheetDataSet>
  </externalBook>
</externalLink>
</file>

<file path=xl/externalLinks/externalLink1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기록지"/>
    </sheetNames>
    <sheetDataSet>
      <sheetData sheetId="0"/>
      <sheetData sheetId="1">
        <row r="11">
          <cell r="C11" t="str">
            <v>배성준</v>
          </cell>
          <cell r="E11" t="str">
            <v>경북영동고</v>
          </cell>
          <cell r="F11" t="str">
            <v>4:07.95</v>
          </cell>
        </row>
        <row r="12">
          <cell r="C12" t="str">
            <v>김성훈</v>
          </cell>
          <cell r="E12" t="str">
            <v>경북영동고</v>
          </cell>
          <cell r="F12" t="str">
            <v>4:09.18</v>
          </cell>
        </row>
        <row r="13">
          <cell r="C13" t="str">
            <v>유우진</v>
          </cell>
          <cell r="E13" t="str">
            <v>배문고</v>
          </cell>
          <cell r="F13" t="str">
            <v>4:09.34</v>
          </cell>
        </row>
        <row r="14">
          <cell r="C14" t="str">
            <v>김은성</v>
          </cell>
          <cell r="E14" t="str">
            <v>배문고</v>
          </cell>
          <cell r="F14" t="str">
            <v>4:09.70</v>
          </cell>
        </row>
        <row r="15">
          <cell r="C15" t="str">
            <v>박재우</v>
          </cell>
          <cell r="E15" t="str">
            <v>전북체육고</v>
          </cell>
          <cell r="F15" t="str">
            <v>4:14.62</v>
          </cell>
        </row>
        <row r="16">
          <cell r="C16" t="str">
            <v>강지훈</v>
          </cell>
          <cell r="E16" t="str">
            <v>서울체육고</v>
          </cell>
          <cell r="F16" t="str">
            <v>4:15.12</v>
          </cell>
        </row>
        <row r="17">
          <cell r="C17" t="str">
            <v>김세현</v>
          </cell>
          <cell r="E17" t="str">
            <v>은행고</v>
          </cell>
          <cell r="F17" t="str">
            <v>4:19.38</v>
          </cell>
        </row>
        <row r="18">
          <cell r="C18" t="str">
            <v>김태훈</v>
          </cell>
          <cell r="E18" t="str">
            <v>단양고</v>
          </cell>
          <cell r="F18" t="str">
            <v>4:20.68</v>
          </cell>
        </row>
      </sheetData>
    </sheetDataSet>
  </externalBook>
</externalLink>
</file>

<file path=xl/externalLinks/externalLink1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기록지"/>
    </sheetNames>
    <sheetDataSet>
      <sheetData sheetId="0"/>
      <sheetData sheetId="1">
        <row r="11">
          <cell r="C11" t="str">
            <v>박재우</v>
          </cell>
          <cell r="E11" t="str">
            <v>전북체육고</v>
          </cell>
          <cell r="F11" t="str">
            <v>15:18.96</v>
          </cell>
        </row>
        <row r="12">
          <cell r="C12" t="str">
            <v>김재현</v>
          </cell>
          <cell r="E12" t="str">
            <v>배문고</v>
          </cell>
          <cell r="F12" t="str">
            <v>15:36.42</v>
          </cell>
        </row>
        <row r="13">
          <cell r="C13" t="str">
            <v>유우진</v>
          </cell>
          <cell r="E13" t="str">
            <v>배문고</v>
          </cell>
          <cell r="F13" t="str">
            <v>16:29.58</v>
          </cell>
        </row>
        <row r="14">
          <cell r="C14" t="str">
            <v>김홍성</v>
          </cell>
          <cell r="E14" t="str">
            <v>배문고</v>
          </cell>
          <cell r="F14" t="str">
            <v>16:50.94</v>
          </cell>
        </row>
        <row r="15">
          <cell r="C15" t="str">
            <v>김승호</v>
          </cell>
          <cell r="E15" t="str">
            <v>전북체육고</v>
          </cell>
          <cell r="F15" t="str">
            <v>16:57.21</v>
          </cell>
        </row>
      </sheetData>
    </sheetDataSet>
  </externalBook>
</externalLink>
</file>

<file path=xl/externalLinks/externalLink1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기록지"/>
    </sheetNames>
    <sheetDataSet>
      <sheetData sheetId="0"/>
      <sheetData sheetId="1">
        <row r="11">
          <cell r="C11" t="str">
            <v>김재현</v>
          </cell>
          <cell r="E11" t="str">
            <v>배문고</v>
          </cell>
          <cell r="F11" t="str">
            <v>9:45.84 CR</v>
          </cell>
        </row>
        <row r="12">
          <cell r="C12" t="str">
            <v>윤지수</v>
          </cell>
          <cell r="E12" t="str">
            <v>양정고</v>
          </cell>
          <cell r="F12" t="str">
            <v>9:49.45 CR</v>
          </cell>
        </row>
        <row r="13">
          <cell r="C13" t="str">
            <v>이민찬</v>
          </cell>
          <cell r="E13" t="str">
            <v>양정고</v>
          </cell>
          <cell r="F13" t="str">
            <v>9:49.56 CR</v>
          </cell>
        </row>
        <row r="14">
          <cell r="C14" t="str">
            <v>한예찬</v>
          </cell>
          <cell r="E14" t="str">
            <v>서울체육고</v>
          </cell>
          <cell r="F14" t="str">
            <v>10:27.87</v>
          </cell>
        </row>
      </sheetData>
    </sheetDataSet>
  </externalBook>
</externalLink>
</file>

<file path=xl/externalLinks/externalLink1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기록지"/>
    </sheetNames>
    <sheetDataSet>
      <sheetData sheetId="0"/>
      <sheetData sheetId="1">
        <row r="8">
          <cell r="G8" t="str">
            <v>0.5</v>
          </cell>
        </row>
        <row r="11">
          <cell r="C11" t="str">
            <v>최희태</v>
          </cell>
          <cell r="E11" t="str">
            <v>대전체육고</v>
          </cell>
          <cell r="F11" t="str">
            <v>15.24</v>
          </cell>
        </row>
        <row r="12">
          <cell r="C12" t="str">
            <v>정주안</v>
          </cell>
          <cell r="E12" t="str">
            <v>경북체육고</v>
          </cell>
          <cell r="F12" t="str">
            <v>20.88</v>
          </cell>
        </row>
      </sheetData>
    </sheetDataSet>
  </externalBook>
</externalLink>
</file>

<file path=xl/externalLinks/externalLink1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기록지"/>
    </sheetNames>
    <sheetDataSet>
      <sheetData sheetId="0" refreshError="1"/>
      <sheetData sheetId="1">
        <row r="11">
          <cell r="C11" t="str">
            <v>김홍성</v>
          </cell>
          <cell r="E11" t="str">
            <v>배문고</v>
          </cell>
          <cell r="F11" t="str">
            <v>21:24.02</v>
          </cell>
        </row>
        <row r="12">
          <cell r="C12" t="str">
            <v>서찬영</v>
          </cell>
          <cell r="E12" t="str">
            <v>경주고</v>
          </cell>
          <cell r="F12" t="str">
            <v>24:18.20</v>
          </cell>
        </row>
      </sheetData>
    </sheetDataSet>
  </externalBook>
</externalLink>
</file>

<file path=xl/externalLinks/externalLink1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높이"/>
      <sheetName val="장대X"/>
      <sheetName val="멀리"/>
      <sheetName val="세단"/>
      <sheetName val="포환X"/>
      <sheetName val="원반X"/>
      <sheetName val="해머X"/>
      <sheetName val="투창"/>
      <sheetName val="10종경기"/>
    </sheetNames>
    <sheetDataSet>
      <sheetData sheetId="0">
        <row r="11">
          <cell r="C11" t="str">
            <v>황주성</v>
          </cell>
          <cell r="E11" t="str">
            <v>강원체육고</v>
          </cell>
          <cell r="F11" t="str">
            <v>2.01</v>
          </cell>
        </row>
        <row r="12">
          <cell r="C12" t="str">
            <v>하승훈</v>
          </cell>
          <cell r="E12" t="str">
            <v>대전체육고</v>
          </cell>
          <cell r="F12" t="str">
            <v>1.80</v>
          </cell>
        </row>
      </sheetData>
      <sheetData sheetId="1" refreshError="1"/>
      <sheetData sheetId="2">
        <row r="11">
          <cell r="C11" t="str">
            <v>최희태</v>
          </cell>
          <cell r="E11" t="str">
            <v>대전체육고</v>
          </cell>
          <cell r="F11" t="str">
            <v>6.85</v>
          </cell>
          <cell r="G11" t="str">
            <v>0.1</v>
          </cell>
        </row>
        <row r="12">
          <cell r="C12" t="str">
            <v>송병찬</v>
          </cell>
          <cell r="E12" t="str">
            <v>경복고</v>
          </cell>
          <cell r="F12" t="str">
            <v>6.77</v>
          </cell>
          <cell r="G12" t="str">
            <v>-0.2</v>
          </cell>
        </row>
        <row r="13">
          <cell r="C13" t="str">
            <v>정건우</v>
          </cell>
          <cell r="E13" t="str">
            <v>전북체육고</v>
          </cell>
          <cell r="F13" t="str">
            <v>5.51</v>
          </cell>
          <cell r="G13" t="str">
            <v>-0.4</v>
          </cell>
        </row>
      </sheetData>
      <sheetData sheetId="3" refreshError="1"/>
      <sheetData sheetId="4" refreshError="1"/>
      <sheetData sheetId="5" refreshError="1"/>
      <sheetData sheetId="6" refreshError="1"/>
      <sheetData sheetId="7">
        <row r="11">
          <cell r="C11" t="str">
            <v>신민수</v>
          </cell>
          <cell r="E11" t="str">
            <v>충북체육고</v>
          </cell>
          <cell r="F11" t="str">
            <v>62.48</v>
          </cell>
        </row>
      </sheetData>
      <sheetData sheetId="8">
        <row r="11">
          <cell r="C11" t="str">
            <v>이승민</v>
          </cell>
          <cell r="E11" t="str">
            <v>신명고</v>
          </cell>
          <cell r="F11" t="str">
            <v>4,332점</v>
          </cell>
        </row>
        <row r="12">
          <cell r="C12" t="str">
            <v>김경민</v>
          </cell>
          <cell r="E12" t="str">
            <v>신명고</v>
          </cell>
          <cell r="F12" t="str">
            <v>3,371점</v>
          </cell>
        </row>
      </sheetData>
    </sheetDataSet>
  </externalBook>
</externalLink>
</file>

<file path=xl/externalLinks/externalLink1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기록지"/>
    </sheetNames>
    <sheetDataSet>
      <sheetData sheetId="0"/>
      <sheetData sheetId="1">
        <row r="8">
          <cell r="G8" t="str">
            <v>-0.2</v>
          </cell>
        </row>
        <row r="11">
          <cell r="C11" t="str">
            <v>신가영</v>
          </cell>
          <cell r="E11" t="str">
            <v>경북체육고</v>
          </cell>
          <cell r="F11" t="str">
            <v>12.43 CR</v>
          </cell>
        </row>
        <row r="12">
          <cell r="C12" t="str">
            <v>방소형</v>
          </cell>
          <cell r="E12" t="str">
            <v>경북체육고</v>
          </cell>
          <cell r="F12" t="str">
            <v>12.77</v>
          </cell>
        </row>
        <row r="13">
          <cell r="C13" t="str">
            <v>김찬송</v>
          </cell>
          <cell r="E13" t="str">
            <v>광주체육고</v>
          </cell>
          <cell r="F13" t="str">
            <v>12.80</v>
          </cell>
        </row>
        <row r="14">
          <cell r="C14" t="str">
            <v>모상희</v>
          </cell>
          <cell r="E14" t="str">
            <v>소래고</v>
          </cell>
          <cell r="F14" t="str">
            <v>12.88</v>
          </cell>
        </row>
        <row r="15">
          <cell r="C15" t="str">
            <v>김수연</v>
          </cell>
          <cell r="E15" t="str">
            <v>인일여자고</v>
          </cell>
          <cell r="F15" t="str">
            <v>13.03</v>
          </cell>
        </row>
      </sheetData>
    </sheetDataSet>
  </externalBook>
</externalLink>
</file>

<file path=xl/externalLinks/externalLink1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기록지"/>
    </sheetNames>
    <sheetDataSet>
      <sheetData sheetId="0"/>
      <sheetData sheetId="1">
        <row r="8">
          <cell r="G8" t="str">
            <v>1.0</v>
          </cell>
        </row>
        <row r="11">
          <cell r="C11" t="str">
            <v>방소형</v>
          </cell>
          <cell r="E11" t="str">
            <v>경북체육고</v>
          </cell>
          <cell r="F11" t="str">
            <v>26.10</v>
          </cell>
        </row>
        <row r="12">
          <cell r="C12" t="str">
            <v>모상희</v>
          </cell>
          <cell r="E12" t="str">
            <v>소래고</v>
          </cell>
          <cell r="F12" t="str">
            <v>27.21</v>
          </cell>
        </row>
      </sheetData>
    </sheetDataSet>
  </externalBook>
</externalLink>
</file>

<file path=xl/externalLinks/externalLink1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기록지"/>
    </sheetNames>
    <sheetDataSet>
      <sheetData sheetId="0" refreshError="1"/>
      <sheetData sheetId="1">
        <row r="11">
          <cell r="C11" t="str">
            <v>조수빈</v>
          </cell>
          <cell r="E11" t="str">
            <v>전북체육고</v>
          </cell>
          <cell r="F11" t="str">
            <v>2:15.06CR</v>
          </cell>
        </row>
        <row r="12">
          <cell r="C12" t="str">
            <v>이예원</v>
          </cell>
          <cell r="E12" t="str">
            <v>충북체육고</v>
          </cell>
          <cell r="F12" t="str">
            <v xml:space="preserve">2:25.38 </v>
          </cell>
        </row>
      </sheetData>
    </sheetDataSet>
  </externalBook>
</externalLink>
</file>

<file path=xl/externalLinks/externalLink1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기록지"/>
    </sheetNames>
    <sheetDataSet>
      <sheetData sheetId="0"/>
      <sheetData sheetId="1">
        <row r="11">
          <cell r="C11" t="str">
            <v>조수빈</v>
          </cell>
          <cell r="E11" t="str">
            <v>전북체육고</v>
          </cell>
          <cell r="F11" t="str">
            <v>4:48.81</v>
          </cell>
        </row>
        <row r="12">
          <cell r="C12" t="str">
            <v>송채린</v>
          </cell>
          <cell r="E12" t="str">
            <v>구로고</v>
          </cell>
          <cell r="F12" t="str">
            <v>5:05.73</v>
          </cell>
        </row>
        <row r="13">
          <cell r="C13" t="str">
            <v>박다해</v>
          </cell>
          <cell r="E13" t="str">
            <v>구로고</v>
          </cell>
          <cell r="F13" t="str">
            <v>5:22.88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준결조편성"/>
      <sheetName val="준결기록표"/>
      <sheetName val="준결총괄기록표"/>
      <sheetName val="결승조편성"/>
      <sheetName val="결승기록지"/>
    </sheetNames>
    <sheetDataSet>
      <sheetData sheetId="0"/>
      <sheetData sheetId="1"/>
      <sheetData sheetId="2"/>
      <sheetData sheetId="3"/>
      <sheetData sheetId="4"/>
      <sheetData sheetId="5"/>
      <sheetData sheetId="6">
        <row r="8">
          <cell r="G8" t="str">
            <v>1.5</v>
          </cell>
        </row>
        <row r="11">
          <cell r="C11" t="str">
            <v>손성현</v>
          </cell>
          <cell r="E11" t="str">
            <v>경남창동초</v>
          </cell>
          <cell r="F11" t="str">
            <v>12.23</v>
          </cell>
        </row>
        <row r="12">
          <cell r="C12" t="str">
            <v>유지우</v>
          </cell>
          <cell r="E12" t="str">
            <v>충북칠금초</v>
          </cell>
          <cell r="F12" t="str">
            <v>12.26</v>
          </cell>
        </row>
        <row r="13">
          <cell r="C13" t="str">
            <v>장순민</v>
          </cell>
          <cell r="E13" t="str">
            <v>경기금향초</v>
          </cell>
          <cell r="F13" t="str">
            <v>12.28</v>
          </cell>
        </row>
        <row r="14">
          <cell r="C14" t="str">
            <v>이창규</v>
          </cell>
          <cell r="E14" t="str">
            <v>서울동의초</v>
          </cell>
          <cell r="F14" t="str">
            <v>12.66</v>
          </cell>
        </row>
        <row r="15">
          <cell r="C15" t="str">
            <v>손주영</v>
          </cell>
          <cell r="E15" t="str">
            <v>서울경동초</v>
          </cell>
          <cell r="F15" t="str">
            <v>12.70</v>
          </cell>
        </row>
        <row r="16">
          <cell r="C16" t="str">
            <v>오준혁</v>
          </cell>
          <cell r="E16" t="str">
            <v>석전초</v>
          </cell>
          <cell r="F16" t="str">
            <v>12.79</v>
          </cell>
        </row>
      </sheetData>
    </sheetDataSet>
  </externalBook>
</externalLink>
</file>

<file path=xl/externalLinks/externalLink1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기록지"/>
    </sheetNames>
    <sheetDataSet>
      <sheetData sheetId="0" refreshError="1"/>
      <sheetData sheetId="1">
        <row r="11">
          <cell r="C11" t="str">
            <v>송채린</v>
          </cell>
          <cell r="E11" t="str">
            <v>구로고</v>
          </cell>
          <cell r="F11" t="str">
            <v>18:44.32 CR</v>
          </cell>
        </row>
        <row r="12">
          <cell r="C12" t="str">
            <v>박다해</v>
          </cell>
          <cell r="E12" t="str">
            <v>구로고</v>
          </cell>
          <cell r="F12" t="str">
            <v>19:41.04 CR</v>
          </cell>
        </row>
      </sheetData>
    </sheetDataSet>
  </externalBook>
</externalLink>
</file>

<file path=xl/externalLinks/externalLink1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높이"/>
      <sheetName val="장대X"/>
      <sheetName val="멀리"/>
      <sheetName val="세단X"/>
      <sheetName val="포환"/>
      <sheetName val="원반"/>
      <sheetName val="해머X"/>
      <sheetName val="투창"/>
      <sheetName val="7종경기"/>
    </sheetNames>
    <sheetDataSet>
      <sheetData sheetId="0">
        <row r="11">
          <cell r="C11" t="str">
            <v>이정은</v>
          </cell>
          <cell r="E11" t="str">
            <v>광주체육고</v>
          </cell>
          <cell r="F11" t="str">
            <v>1.50 기록경기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높이"/>
      <sheetName val="장대X"/>
      <sheetName val="멀리"/>
      <sheetName val="세단X"/>
      <sheetName val="포환"/>
      <sheetName val="원반"/>
      <sheetName val="해머X"/>
      <sheetName val="투창"/>
      <sheetName val="7종경기"/>
    </sheetNames>
    <sheetDataSet>
      <sheetData sheetId="0" refreshError="1"/>
      <sheetData sheetId="1" refreshError="1"/>
      <sheetData sheetId="2">
        <row r="11">
          <cell r="C11" t="str">
            <v>이정은</v>
          </cell>
          <cell r="E11" t="str">
            <v>광주체육고</v>
          </cell>
          <cell r="F11" t="str">
            <v>4.60</v>
          </cell>
          <cell r="G11" t="str">
            <v>0.2</v>
          </cell>
        </row>
      </sheetData>
      <sheetData sheetId="3" refreshError="1"/>
      <sheetData sheetId="4">
        <row r="11">
          <cell r="C11" t="str">
            <v>박소진</v>
          </cell>
          <cell r="E11" t="str">
            <v>금오고</v>
          </cell>
          <cell r="F11" t="str">
            <v>15.02</v>
          </cell>
        </row>
      </sheetData>
      <sheetData sheetId="5" refreshError="1"/>
      <sheetData sheetId="6" refreshError="1"/>
      <sheetData sheetId="7">
        <row r="11">
          <cell r="C11" t="str">
            <v>장예영</v>
          </cell>
          <cell r="E11" t="str">
            <v>충북체육고</v>
          </cell>
          <cell r="F11" t="str">
            <v>48.49 CR</v>
          </cell>
        </row>
        <row r="12">
          <cell r="C12" t="str">
            <v>김민선</v>
          </cell>
          <cell r="E12" t="str">
            <v>강원체육고</v>
          </cell>
          <cell r="F12" t="str">
            <v>43.51 CR</v>
          </cell>
        </row>
      </sheetData>
      <sheetData sheetId="8">
        <row r="11">
          <cell r="C11" t="str">
            <v>박서현</v>
          </cell>
          <cell r="E11" t="str">
            <v>소래고</v>
          </cell>
          <cell r="F11" t="str">
            <v>3,747점 CR</v>
          </cell>
        </row>
        <row r="12">
          <cell r="C12" t="str">
            <v>김정인</v>
          </cell>
          <cell r="E12" t="str">
            <v>가평고</v>
          </cell>
          <cell r="F12" t="str">
            <v>3,157점</v>
          </cell>
        </row>
        <row r="13">
          <cell r="C13" t="str">
            <v>손영빈</v>
          </cell>
          <cell r="E13" t="str">
            <v>신명고</v>
          </cell>
          <cell r="F13" t="str">
            <v>2,942점</v>
          </cell>
        </row>
        <row r="14">
          <cell r="C14" t="str">
            <v>김수연</v>
          </cell>
          <cell r="E14" t="str">
            <v>인일여자고</v>
          </cell>
          <cell r="F14" t="str">
            <v>1,847점</v>
          </cell>
        </row>
        <row r="15">
          <cell r="C15" t="str">
            <v>오미랑</v>
          </cell>
          <cell r="E15" t="str">
            <v>인일여자고</v>
          </cell>
          <cell r="F15" t="str">
            <v>1,738점</v>
          </cell>
        </row>
      </sheetData>
    </sheetDataSet>
  </externalBook>
</externalLink>
</file>

<file path=xl/externalLinks/externalLink1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결승조편성"/>
      <sheetName val="결승기록지"/>
    </sheetNames>
    <sheetDataSet>
      <sheetData sheetId="0" refreshError="1"/>
      <sheetData sheetId="1" refreshError="1"/>
      <sheetData sheetId="2" refreshError="1"/>
      <sheetData sheetId="3">
        <row r="11">
          <cell r="C11" t="str">
            <v>조재상 박기성 김준서 곽승우</v>
          </cell>
          <cell r="E11" t="str">
            <v>서울강신초</v>
          </cell>
          <cell r="F11" t="str">
            <v>52.82</v>
          </cell>
        </row>
        <row r="12">
          <cell r="C12" t="str">
            <v>이준성 박민영 안현호 민경민</v>
          </cell>
          <cell r="E12" t="str">
            <v>세종조치원대동초</v>
          </cell>
          <cell r="F12" t="str">
            <v>53.81</v>
          </cell>
        </row>
        <row r="13">
          <cell r="C13" t="str">
            <v>오태준 김도현 신지율 김정우</v>
          </cell>
          <cell r="E13" t="str">
            <v>개봉초</v>
          </cell>
          <cell r="F13" t="str">
            <v>54.29</v>
          </cell>
        </row>
        <row r="14">
          <cell r="C14" t="str">
            <v>박건하 최원준 권태린 황이찬</v>
          </cell>
          <cell r="E14" t="str">
            <v>포은초</v>
          </cell>
          <cell r="F14" t="str">
            <v>54.62</v>
          </cell>
        </row>
        <row r="15">
          <cell r="C15" t="str">
            <v>이진익 장한빛 박시원 남승민</v>
          </cell>
          <cell r="E15" t="str">
            <v>서울신북초</v>
          </cell>
          <cell r="F15" t="str">
            <v>55.14</v>
          </cell>
        </row>
        <row r="16">
          <cell r="C16" t="str">
            <v>이하민 손천우 박승찬 이하진</v>
          </cell>
          <cell r="E16" t="str">
            <v>대전관평초</v>
          </cell>
          <cell r="F16" t="str">
            <v>56.58</v>
          </cell>
        </row>
        <row r="17">
          <cell r="C17" t="str">
            <v>배규진 정준혁 백성은 김재형</v>
          </cell>
          <cell r="E17" t="str">
            <v>전남영광초</v>
          </cell>
          <cell r="F17" t="str">
            <v>56.74</v>
          </cell>
        </row>
      </sheetData>
    </sheetDataSet>
  </externalBook>
</externalLink>
</file>

<file path=xl/externalLinks/externalLink1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결승조편성"/>
      <sheetName val="결승기록지"/>
    </sheetNames>
    <sheetDataSet>
      <sheetData sheetId="0" refreshError="1"/>
      <sheetData sheetId="1" refreshError="1"/>
      <sheetData sheetId="2" refreshError="1"/>
      <sheetData sheetId="3">
        <row r="11">
          <cell r="C11" t="str">
            <v>황재이 현채은 이효린 성채은</v>
          </cell>
          <cell r="E11" t="str">
            <v>개봉초</v>
          </cell>
          <cell r="F11" t="str">
            <v>53.84 CR</v>
          </cell>
        </row>
        <row r="12">
          <cell r="C12" t="str">
            <v>장민교 이아람 이수민 권승아</v>
          </cell>
          <cell r="E12" t="str">
            <v>서울강신초</v>
          </cell>
          <cell r="F12" t="str">
            <v>53.91 CR</v>
          </cell>
        </row>
        <row r="13">
          <cell r="C13" t="str">
            <v>이채현 최지윤 한예린 안아인</v>
          </cell>
          <cell r="E13" t="str">
            <v>충남서천초</v>
          </cell>
          <cell r="F13" t="str">
            <v>55.39</v>
          </cell>
        </row>
        <row r="14">
          <cell r="C14" t="str">
            <v>이나겸 김채연 조은율 신채윤</v>
          </cell>
          <cell r="E14" t="str">
            <v>울산농서초</v>
          </cell>
          <cell r="F14" t="str">
            <v>55.93</v>
          </cell>
        </row>
        <row r="15">
          <cell r="C15" t="str">
            <v>장태희 신새은 민혜리 진윤서</v>
          </cell>
          <cell r="E15" t="str">
            <v>세종조치원대동초</v>
          </cell>
          <cell r="F15" t="str">
            <v>56.10</v>
          </cell>
        </row>
        <row r="16">
          <cell r="C16" t="str">
            <v>이소율 김혜민 장지유 강윤서</v>
          </cell>
          <cell r="E16" t="str">
            <v>인천동춘초</v>
          </cell>
          <cell r="F16" t="str">
            <v>56.24</v>
          </cell>
        </row>
        <row r="17">
          <cell r="C17" t="str">
            <v>김지후 김인화 박예량 정예은</v>
          </cell>
          <cell r="E17" t="str">
            <v>전남해남서초</v>
          </cell>
          <cell r="F17" t="str">
            <v>57.05</v>
          </cell>
        </row>
        <row r="18">
          <cell r="C18" t="str">
            <v>박미나 정나라 안아영 공라희</v>
          </cell>
          <cell r="E18" t="str">
            <v>석전초</v>
          </cell>
          <cell r="F18" t="str">
            <v>57.40</v>
          </cell>
        </row>
      </sheetData>
    </sheetDataSet>
  </externalBook>
</externalLink>
</file>

<file path=xl/externalLinks/externalLink1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결승조편성"/>
      <sheetName val="결승기록지"/>
    </sheetNames>
    <sheetDataSet>
      <sheetData sheetId="0"/>
      <sheetData sheetId="1"/>
      <sheetData sheetId="2"/>
      <sheetData sheetId="3">
        <row r="11">
          <cell r="C11" t="str">
            <v>최준혁 정예준 계준혁 오예준</v>
          </cell>
          <cell r="E11" t="str">
            <v>인천남중</v>
          </cell>
          <cell r="F11" t="str">
            <v>44.33</v>
          </cell>
        </row>
        <row r="12">
          <cell r="C12" t="str">
            <v xml:space="preserve">이성윤 성재혁 유호석 이동관 </v>
          </cell>
          <cell r="E12" t="str">
            <v>전라중</v>
          </cell>
          <cell r="F12" t="str">
            <v>45.25</v>
          </cell>
        </row>
        <row r="13">
          <cell r="C13" t="str">
            <v>홍민오 조현우 박성빈 김현웅</v>
          </cell>
          <cell r="E13" t="str">
            <v>수성중</v>
          </cell>
          <cell r="F13" t="str">
            <v>45.34</v>
          </cell>
        </row>
        <row r="14">
          <cell r="C14" t="str">
            <v>고영우 황원우 백의연 박태언</v>
          </cell>
          <cell r="E14" t="str">
            <v>광주체육중</v>
          </cell>
          <cell r="F14" t="str">
            <v>45.45</v>
          </cell>
        </row>
        <row r="15">
          <cell r="C15" t="str">
            <v>백재현 신지호 김지원 조필상</v>
          </cell>
          <cell r="E15" t="str">
            <v>월촌중</v>
          </cell>
          <cell r="F15" t="str">
            <v>45.59</v>
          </cell>
        </row>
        <row r="16">
          <cell r="C16" t="str">
            <v>황윤서 박찬영 김지호 김도환</v>
          </cell>
          <cell r="E16" t="str">
            <v>용인중</v>
          </cell>
          <cell r="F16" t="str">
            <v>46.19</v>
          </cell>
        </row>
        <row r="17">
          <cell r="C17" t="str">
            <v>강윤호 이성호 김성민 김민규</v>
          </cell>
          <cell r="E17" t="str">
            <v>서곶중</v>
          </cell>
          <cell r="F17" t="str">
            <v>46.84</v>
          </cell>
        </row>
        <row r="18">
          <cell r="C18" t="str">
            <v>함건우 김민혁 장세현  전호현</v>
          </cell>
          <cell r="E18" t="str">
            <v>백현중</v>
          </cell>
          <cell r="F18" t="str">
            <v>47.12</v>
          </cell>
        </row>
      </sheetData>
    </sheetDataSet>
  </externalBook>
</externalLink>
</file>

<file path=xl/externalLinks/externalLink1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결승조편성"/>
      <sheetName val="결승기록지"/>
    </sheetNames>
    <sheetDataSet>
      <sheetData sheetId="0"/>
      <sheetData sheetId="1"/>
      <sheetData sheetId="2"/>
      <sheetData sheetId="3">
        <row r="11">
          <cell r="C11" t="str">
            <v>최준혁 오예준 계준혁 정예준</v>
          </cell>
          <cell r="E11" t="str">
            <v>인천남중</v>
          </cell>
          <cell r="F11" t="str">
            <v>3:31.14 CR</v>
          </cell>
        </row>
        <row r="12">
          <cell r="C12" t="str">
            <v>신지호 김지원 박준현 김현민</v>
          </cell>
          <cell r="E12" t="str">
            <v>월촌중</v>
          </cell>
          <cell r="F12" t="str">
            <v>3:37.98</v>
          </cell>
        </row>
        <row r="13">
          <cell r="C13" t="str">
            <v>김지훈 박찬영 정민채 김도환</v>
          </cell>
          <cell r="E13" t="str">
            <v>용인중</v>
          </cell>
          <cell r="F13" t="str">
            <v>3:41.12</v>
          </cell>
        </row>
        <row r="14">
          <cell r="C14" t="str">
            <v xml:space="preserve">홍준혁 김시후 박민형 양정우 </v>
          </cell>
          <cell r="E14" t="str">
            <v>부천부곡중</v>
          </cell>
          <cell r="F14" t="str">
            <v>3:42.05</v>
          </cell>
        </row>
        <row r="15">
          <cell r="C15" t="str">
            <v xml:space="preserve"> 강윤호 이성호 김성민 김민규</v>
          </cell>
          <cell r="E15" t="str">
            <v>서곶중</v>
          </cell>
          <cell r="F15" t="str">
            <v>3:42.98</v>
          </cell>
        </row>
        <row r="16">
          <cell r="C16" t="str">
            <v xml:space="preserve">김민수 김준 장현빈 이정민 </v>
          </cell>
          <cell r="E16" t="str">
            <v>합포중</v>
          </cell>
          <cell r="F16" t="str">
            <v>3:44.61</v>
          </cell>
        </row>
        <row r="17">
          <cell r="C17" t="str">
            <v xml:space="preserve">이상기 김지성 김우경 박철우 </v>
          </cell>
          <cell r="E17" t="str">
            <v>밀양중</v>
          </cell>
          <cell r="F17" t="str">
            <v>3:48.23</v>
          </cell>
        </row>
        <row r="18">
          <cell r="C18" t="str">
            <v xml:space="preserve"> 김민혁 전호현 함건우 장세현</v>
          </cell>
          <cell r="E18" t="str">
            <v>백현중</v>
          </cell>
          <cell r="F18" t="str">
            <v>3:50.06</v>
          </cell>
        </row>
      </sheetData>
    </sheetDataSet>
  </externalBook>
</externalLink>
</file>

<file path=xl/externalLinks/externalLink1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결승조편성"/>
      <sheetName val="결승기록지"/>
    </sheetNames>
    <sheetDataSet>
      <sheetData sheetId="0"/>
      <sheetData sheetId="1"/>
      <sheetData sheetId="2"/>
      <sheetData sheetId="3">
        <row r="11">
          <cell r="C11" t="str">
            <v>정승연 이아정 임도은 노윤서</v>
          </cell>
          <cell r="E11" t="str">
            <v>금파중</v>
          </cell>
          <cell r="F11" t="str">
            <v>50.19 CR</v>
          </cell>
        </row>
        <row r="12">
          <cell r="C12" t="str">
            <v>송혜루 권예은 이주원 이지원</v>
          </cell>
          <cell r="E12" t="str">
            <v>월촌중</v>
          </cell>
          <cell r="F12" t="str">
            <v>51.46</v>
          </cell>
        </row>
        <row r="13">
          <cell r="C13" t="str">
            <v>김채원 조수빈 이소은 김희원</v>
          </cell>
          <cell r="E13" t="str">
            <v>광주체육중</v>
          </cell>
          <cell r="F13" t="str">
            <v>51.54</v>
          </cell>
        </row>
        <row r="14">
          <cell r="C14" t="str">
            <v>우정민 임나연 서민지 권나윤</v>
          </cell>
          <cell r="E14" t="str">
            <v>북삼중</v>
          </cell>
          <cell r="F14" t="str">
            <v>51.77</v>
          </cell>
        </row>
        <row r="15">
          <cell r="C15" t="str">
            <v>김다은 신다연 이사랑 오미화</v>
          </cell>
          <cell r="E15" t="str">
            <v>인화여자중</v>
          </cell>
          <cell r="F15" t="str">
            <v>54.09</v>
          </cell>
        </row>
        <row r="16">
          <cell r="C16" t="str">
            <v>진수아 이혜림 한해윤 배서연</v>
          </cell>
          <cell r="E16" t="str">
            <v>신정여자중</v>
          </cell>
          <cell r="F16" t="str">
            <v>54.41</v>
          </cell>
        </row>
        <row r="17">
          <cell r="C17" t="str">
            <v>안채은 박시윤 이정민 정세은</v>
          </cell>
          <cell r="E17" t="str">
            <v>진주대곡중</v>
          </cell>
          <cell r="F17" t="str">
            <v>55.23</v>
          </cell>
        </row>
        <row r="18">
          <cell r="C18" t="str">
            <v>양소담 김규빈 탁미소 이채원</v>
          </cell>
          <cell r="E18" t="str">
            <v>용인중</v>
          </cell>
          <cell r="F18" t="str">
            <v>56.78</v>
          </cell>
        </row>
      </sheetData>
    </sheetDataSet>
  </externalBook>
</externalLink>
</file>

<file path=xl/externalLinks/externalLink1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결승조편성"/>
      <sheetName val="결승기록지"/>
    </sheetNames>
    <sheetDataSet>
      <sheetData sheetId="0"/>
      <sheetData sheetId="1"/>
      <sheetData sheetId="2"/>
      <sheetData sheetId="3">
        <row r="11">
          <cell r="C11" t="str">
            <v>이소은 조수빈 김채원 김희원</v>
          </cell>
          <cell r="E11" t="str">
            <v>광주체육중</v>
          </cell>
          <cell r="F11" t="str">
            <v>4:05.43 CR</v>
          </cell>
        </row>
        <row r="12">
          <cell r="C12" t="str">
            <v>임도은 정승연 이아정 노윤서</v>
          </cell>
          <cell r="E12" t="str">
            <v>금파중</v>
          </cell>
          <cell r="F12" t="str">
            <v>4:19.68</v>
          </cell>
        </row>
        <row r="13">
          <cell r="C13" t="str">
            <v>민시윤 강나연 최미진 김효주</v>
          </cell>
          <cell r="E13" t="str">
            <v>충북영동중</v>
          </cell>
          <cell r="F13" t="str">
            <v>4:21.48</v>
          </cell>
        </row>
        <row r="14">
          <cell r="C14" t="str">
            <v>김도연 임지수 서한울 김연담</v>
          </cell>
          <cell r="E14" t="str">
            <v>세종중</v>
          </cell>
          <cell r="F14" t="str">
            <v>4:21.79</v>
          </cell>
        </row>
        <row r="15">
          <cell r="C15" t="str">
            <v xml:space="preserve">  엄채은 강다연 엄지원 하해리 </v>
          </cell>
          <cell r="E15" t="str">
            <v>가좌여자중</v>
          </cell>
          <cell r="F15" t="str">
            <v>4:25.48</v>
          </cell>
        </row>
        <row r="16">
          <cell r="C16" t="str">
            <v>한해윤 이혜림 배서연 김주연</v>
          </cell>
          <cell r="E16" t="str">
            <v>신정여자중</v>
          </cell>
          <cell r="F16" t="str">
            <v>4:27.35</v>
          </cell>
        </row>
        <row r="17">
          <cell r="C17" t="str">
            <v>이채원 김규빈 탁미소 양소담</v>
          </cell>
          <cell r="E17" t="str">
            <v>용인중</v>
          </cell>
          <cell r="F17" t="str">
            <v>4:33.17</v>
          </cell>
        </row>
        <row r="18">
          <cell r="C18" t="str">
            <v xml:space="preserve">오미화 신다연 이사랑 김다은 </v>
          </cell>
          <cell r="E18" t="str">
            <v>인화여자중</v>
          </cell>
          <cell r="F18" t="str">
            <v>4:38.73</v>
          </cell>
        </row>
      </sheetData>
    </sheetDataSet>
  </externalBook>
</externalLink>
</file>

<file path=xl/externalLinks/externalLink1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결승조편성"/>
      <sheetName val="결승기록지"/>
    </sheetNames>
    <sheetDataSet>
      <sheetData sheetId="0"/>
      <sheetData sheetId="1"/>
      <sheetData sheetId="2"/>
      <sheetData sheetId="3">
        <row r="11">
          <cell r="C11" t="str">
            <v>송병찬 이종원 주영찬 최승원</v>
          </cell>
          <cell r="E11" t="str">
            <v>경복고</v>
          </cell>
          <cell r="F11" t="str">
            <v>42.91</v>
          </cell>
        </row>
        <row r="12">
          <cell r="C12" t="str">
            <v>이정수 여석민 손정민 임성민</v>
          </cell>
          <cell r="E12" t="str">
            <v>부산사대부설고</v>
          </cell>
          <cell r="F12" t="str">
            <v>42.99</v>
          </cell>
        </row>
        <row r="13">
          <cell r="C13" t="str">
            <v>문현 홍진석 김민준 김선구</v>
          </cell>
          <cell r="E13" t="str">
            <v>대전체고</v>
          </cell>
          <cell r="F13" t="str">
            <v>43.23</v>
          </cell>
        </row>
        <row r="14">
          <cell r="C14" t="str">
            <v>김재원 방호준 윤민호심재원</v>
          </cell>
          <cell r="E14" t="str">
            <v>포천일고</v>
          </cell>
          <cell r="F14" t="str">
            <v>43.87</v>
          </cell>
        </row>
        <row r="15">
          <cell r="C15" t="str">
            <v>양태권 임정진 한결 양해수</v>
          </cell>
          <cell r="E15" t="str">
            <v>강원체고</v>
          </cell>
          <cell r="F15" t="str">
            <v>44.19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준결조편성"/>
      <sheetName val="준결기록표"/>
      <sheetName val="준결총괄기록표"/>
      <sheetName val="결승조편성"/>
      <sheetName val="결승기록지"/>
    </sheetNames>
    <sheetDataSet>
      <sheetData sheetId="0"/>
      <sheetData sheetId="1"/>
      <sheetData sheetId="2"/>
      <sheetData sheetId="3"/>
      <sheetData sheetId="4"/>
      <sheetData sheetId="5"/>
      <sheetData sheetId="6">
        <row r="8">
          <cell r="G8" t="str">
            <v>-0.4</v>
          </cell>
        </row>
        <row r="11">
          <cell r="C11" t="str">
            <v>손성현</v>
          </cell>
          <cell r="E11" t="str">
            <v>경남창동초</v>
          </cell>
          <cell r="F11" t="str">
            <v>24.96</v>
          </cell>
        </row>
        <row r="12">
          <cell r="C12" t="str">
            <v>유지우</v>
          </cell>
          <cell r="E12" t="str">
            <v>충북칠금초</v>
          </cell>
          <cell r="F12" t="str">
            <v>25.46</v>
          </cell>
        </row>
        <row r="13">
          <cell r="C13" t="str">
            <v>김재겸</v>
          </cell>
          <cell r="E13" t="str">
            <v>충북음성대소초</v>
          </cell>
          <cell r="F13" t="str">
            <v>26.24</v>
          </cell>
        </row>
        <row r="14">
          <cell r="C14" t="str">
            <v>오준혁</v>
          </cell>
          <cell r="E14" t="str">
            <v>석전초</v>
          </cell>
          <cell r="F14" t="str">
            <v>26.35</v>
          </cell>
        </row>
        <row r="15">
          <cell r="C15" t="str">
            <v>손주영</v>
          </cell>
          <cell r="E15" t="str">
            <v>서울경동초</v>
          </cell>
          <cell r="F15" t="str">
            <v>26.39</v>
          </cell>
        </row>
      </sheetData>
    </sheetDataSet>
  </externalBook>
</externalLink>
</file>

<file path=xl/externalLinks/externalLink1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결승조편성"/>
      <sheetName val="결승기록지"/>
    </sheetNames>
    <sheetDataSet>
      <sheetData sheetId="0"/>
      <sheetData sheetId="1"/>
      <sheetData sheetId="2"/>
      <sheetData sheetId="3">
        <row r="11">
          <cell r="C11" t="str">
            <v>김현 노현서 용현건 이예찬</v>
          </cell>
          <cell r="E11" t="str">
            <v>동인천고</v>
          </cell>
          <cell r="F11" t="str">
            <v>3:24.03</v>
          </cell>
        </row>
        <row r="12">
          <cell r="C12" t="str">
            <v>손정민 박민수 변보현 임성민</v>
          </cell>
          <cell r="E12" t="str">
            <v>부산사대부설고</v>
          </cell>
          <cell r="F12" t="str">
            <v>3:24.52</v>
          </cell>
        </row>
        <row r="13">
          <cell r="C13" t="str">
            <v>김관희 전진용 장환이 김세현</v>
          </cell>
          <cell r="E13" t="str">
            <v>은행고</v>
          </cell>
          <cell r="F13" t="str">
            <v>3:26.84</v>
          </cell>
        </row>
        <row r="14">
          <cell r="C14" t="str">
            <v>이예준 임현묵 박성빈 정진후</v>
          </cell>
          <cell r="E14" t="str">
            <v>서울체육고</v>
          </cell>
          <cell r="F14" t="str">
            <v>3:27.05</v>
          </cell>
        </row>
        <row r="15">
          <cell r="C15" t="str">
            <v>김민석 박준형 이준민 정찬혁</v>
          </cell>
          <cell r="E15" t="str">
            <v>경복고</v>
          </cell>
          <cell r="F15" t="str">
            <v>3:27.67</v>
          </cell>
        </row>
        <row r="16">
          <cell r="E16" t="str">
            <v>포천일고</v>
          </cell>
          <cell r="F16" t="str">
            <v>'3:37.78</v>
          </cell>
        </row>
        <row r="17">
          <cell r="C17" t="str">
            <v>이준호 고인성 김승찬 안예강</v>
          </cell>
        </row>
      </sheetData>
    </sheetDataSet>
  </externalBook>
</externalLink>
</file>

<file path=xl/externalLinks/externalLink1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기록지"/>
    </sheetNames>
    <sheetDataSet>
      <sheetData sheetId="0"/>
      <sheetData sheetId="1">
        <row r="11">
          <cell r="C11" t="str">
            <v>방소형 신가영 최윤채 최지현</v>
          </cell>
          <cell r="E11" t="str">
            <v>경북체육고</v>
          </cell>
        </row>
      </sheetData>
    </sheetDataSet>
  </externalBook>
</externalLink>
</file>

<file path=xl/externalLinks/externalLink1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기록지"/>
    </sheetNames>
    <sheetDataSet>
      <sheetData sheetId="0" refreshError="1"/>
      <sheetData sheetId="1">
        <row r="11">
          <cell r="C11" t="str">
            <v>노한결 이민경 이민정 장지은</v>
          </cell>
          <cell r="E11" t="str">
            <v>소래고</v>
          </cell>
          <cell r="F11" t="str">
            <v>4:06.82</v>
          </cell>
        </row>
        <row r="12">
          <cell r="C12" t="str">
            <v>김다윤 진민희 김다영 이정아</v>
          </cell>
          <cell r="E12" t="str">
            <v>경기모바일과학고</v>
          </cell>
          <cell r="F12" t="str">
            <v>4:08.23</v>
          </cell>
        </row>
        <row r="13">
          <cell r="C13" t="str">
            <v>이한아 박다해 양승주 송채린</v>
          </cell>
          <cell r="E13" t="str">
            <v>구로고</v>
          </cell>
          <cell r="F13" t="str">
            <v>4:47.69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총괄기록표"/>
      <sheetName val="결승기록지"/>
    </sheetNames>
    <sheetDataSet>
      <sheetData sheetId="0"/>
      <sheetData sheetId="1"/>
      <sheetData sheetId="2">
        <row r="11">
          <cell r="C11" t="str">
            <v>김태산</v>
          </cell>
          <cell r="E11" t="str">
            <v>충남한울초</v>
          </cell>
          <cell r="F11" t="str">
            <v>2:15.88</v>
          </cell>
        </row>
        <row r="12">
          <cell r="C12" t="str">
            <v>김강석</v>
          </cell>
          <cell r="E12" t="str">
            <v>화순초</v>
          </cell>
          <cell r="F12" t="str">
            <v>2:16.84</v>
          </cell>
        </row>
        <row r="13">
          <cell r="C13" t="str">
            <v>최다원</v>
          </cell>
          <cell r="E13" t="str">
            <v>경북안동용상초</v>
          </cell>
          <cell r="F13" t="str">
            <v>2:17.56</v>
          </cell>
        </row>
        <row r="14">
          <cell r="C14" t="str">
            <v>김민현</v>
          </cell>
          <cell r="E14" t="str">
            <v>경북모전초</v>
          </cell>
          <cell r="F14" t="str">
            <v>2:22.17</v>
          </cell>
        </row>
        <row r="15">
          <cell r="C15" t="str">
            <v>신누리</v>
          </cell>
          <cell r="E15" t="str">
            <v>서울당현초</v>
          </cell>
          <cell r="F15" t="str">
            <v>2:23.30</v>
          </cell>
        </row>
        <row r="16">
          <cell r="C16" t="str">
            <v>배지성</v>
          </cell>
          <cell r="E16" t="str">
            <v>전북고창초</v>
          </cell>
          <cell r="F16" t="str">
            <v>2:23.36</v>
          </cell>
        </row>
        <row r="17">
          <cell r="C17" t="str">
            <v>이준석</v>
          </cell>
          <cell r="E17" t="str">
            <v>대전옥계초</v>
          </cell>
          <cell r="F17" t="str">
            <v>2:23.71</v>
          </cell>
        </row>
        <row r="18">
          <cell r="C18" t="str">
            <v>권태린</v>
          </cell>
          <cell r="E18" t="str">
            <v>포은초</v>
          </cell>
          <cell r="F18" t="str">
            <v>2:24.23</v>
          </cell>
        </row>
      </sheetData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높이"/>
      <sheetName val="멀리"/>
      <sheetName val="포환"/>
    </sheetNames>
    <sheetDataSet>
      <sheetData sheetId="0">
        <row r="11">
          <cell r="C11" t="str">
            <v>곽시헌</v>
          </cell>
          <cell r="E11" t="str">
            <v>충북장야초</v>
          </cell>
          <cell r="F11" t="str">
            <v>1.70 CR</v>
          </cell>
        </row>
        <row r="12">
          <cell r="C12" t="str">
            <v>이유건</v>
          </cell>
          <cell r="E12" t="str">
            <v>경북약동초</v>
          </cell>
          <cell r="F12" t="str">
            <v>1.50</v>
          </cell>
        </row>
        <row r="13">
          <cell r="C13" t="str">
            <v>장예준</v>
          </cell>
          <cell r="E13" t="str">
            <v>전남성산초</v>
          </cell>
          <cell r="F13" t="str">
            <v>1.45</v>
          </cell>
        </row>
        <row r="14">
          <cell r="C14" t="str">
            <v>전시후</v>
          </cell>
          <cell r="E14" t="str">
            <v>부산초읍초</v>
          </cell>
          <cell r="F14" t="str">
            <v>1.45</v>
          </cell>
        </row>
        <row r="15">
          <cell r="C15" t="str">
            <v>장요운</v>
          </cell>
          <cell r="E15" t="str">
            <v>서울숭덕초</v>
          </cell>
          <cell r="F15" t="str">
            <v>1.45</v>
          </cell>
        </row>
        <row r="16">
          <cell r="C16" t="str">
            <v>김재형</v>
          </cell>
          <cell r="E16" t="str">
            <v>전남영광초</v>
          </cell>
          <cell r="F16" t="str">
            <v>1.45</v>
          </cell>
        </row>
        <row r="17">
          <cell r="C17" t="str">
            <v>김정우</v>
          </cell>
          <cell r="E17" t="str">
            <v>개봉초</v>
          </cell>
          <cell r="F17" t="str">
            <v>1.45</v>
          </cell>
        </row>
        <row r="18">
          <cell r="C18" t="str">
            <v>김동익</v>
          </cell>
          <cell r="E18" t="str">
            <v>서울당현초</v>
          </cell>
          <cell r="F18" t="str">
            <v>1.40</v>
          </cell>
        </row>
      </sheetData>
      <sheetData sheetId="1">
        <row r="11">
          <cell r="C11" t="str">
            <v>권도윤</v>
          </cell>
          <cell r="E11" t="str">
            <v>황상초</v>
          </cell>
          <cell r="F11" t="str">
            <v>5.61 CT</v>
          </cell>
          <cell r="G11" t="str">
            <v>-0.2</v>
          </cell>
        </row>
        <row r="12">
          <cell r="C12" t="str">
            <v>장순민</v>
          </cell>
          <cell r="E12" t="str">
            <v>경기금향초</v>
          </cell>
          <cell r="F12" t="str">
            <v>5.51</v>
          </cell>
          <cell r="G12" t="str">
            <v>-0.0</v>
          </cell>
        </row>
        <row r="13">
          <cell r="C13" t="str">
            <v>이유건</v>
          </cell>
          <cell r="E13" t="str">
            <v>경북약동초</v>
          </cell>
          <cell r="F13" t="str">
            <v>5.39</v>
          </cell>
          <cell r="G13" t="str">
            <v>-0.1</v>
          </cell>
        </row>
        <row r="14">
          <cell r="C14" t="str">
            <v>차해린</v>
          </cell>
          <cell r="E14" t="str">
            <v>인천서창초</v>
          </cell>
          <cell r="F14" t="str">
            <v>5.15</v>
          </cell>
          <cell r="G14" t="str">
            <v>-0.1</v>
          </cell>
        </row>
        <row r="15">
          <cell r="C15" t="str">
            <v>민경민</v>
          </cell>
          <cell r="E15" t="str">
            <v>세종조치원대동초</v>
          </cell>
          <cell r="F15" t="str">
            <v>5.04</v>
          </cell>
          <cell r="G15" t="str">
            <v>0.1</v>
          </cell>
        </row>
        <row r="16">
          <cell r="C16" t="str">
            <v>장한빛</v>
          </cell>
          <cell r="E16" t="str">
            <v>서울신북초</v>
          </cell>
          <cell r="F16" t="str">
            <v>4.89</v>
          </cell>
          <cell r="G16" t="str">
            <v>-0.0</v>
          </cell>
        </row>
        <row r="17">
          <cell r="C17" t="str">
            <v>이하진</v>
          </cell>
          <cell r="E17" t="str">
            <v>대전관평초</v>
          </cell>
          <cell r="F17" t="str">
            <v>4.72</v>
          </cell>
          <cell r="G17" t="str">
            <v>-0.5</v>
          </cell>
        </row>
        <row r="18">
          <cell r="C18" t="str">
            <v>이재준</v>
          </cell>
          <cell r="E18" t="str">
            <v>광양칠성초</v>
          </cell>
          <cell r="F18" t="str">
            <v>4.62</v>
          </cell>
          <cell r="G18" t="str">
            <v>-0.2</v>
          </cell>
        </row>
      </sheetData>
      <sheetData sheetId="2">
        <row r="11">
          <cell r="C11" t="str">
            <v>박승혁</v>
          </cell>
          <cell r="E11" t="str">
            <v>경남장유초</v>
          </cell>
          <cell r="F11" t="str">
            <v>14.69 CR</v>
          </cell>
        </row>
        <row r="12">
          <cell r="C12" t="str">
            <v>김동민</v>
          </cell>
          <cell r="E12" t="str">
            <v>경남창선초</v>
          </cell>
          <cell r="F12" t="str">
            <v>14.68 CR</v>
          </cell>
        </row>
        <row r="13">
          <cell r="C13" t="str">
            <v>장현진</v>
          </cell>
          <cell r="E13" t="str">
            <v>경기정왕초</v>
          </cell>
          <cell r="F13" t="str">
            <v>13.51</v>
          </cell>
        </row>
        <row r="14">
          <cell r="C14" t="str">
            <v>김선빈</v>
          </cell>
          <cell r="E14" t="str">
            <v>경남장유초</v>
          </cell>
          <cell r="F14" t="str">
            <v>13.34</v>
          </cell>
        </row>
        <row r="15">
          <cell r="C15" t="str">
            <v>권지율</v>
          </cell>
          <cell r="E15" t="str">
            <v>경북구평남부초</v>
          </cell>
          <cell r="F15" t="str">
            <v>12.93</v>
          </cell>
        </row>
        <row r="16">
          <cell r="C16" t="str">
            <v>박준혁</v>
          </cell>
          <cell r="E16" t="str">
            <v>부산용산초</v>
          </cell>
          <cell r="F16" t="str">
            <v>12.53</v>
          </cell>
        </row>
        <row r="17">
          <cell r="C17" t="str">
            <v>서태원</v>
          </cell>
          <cell r="E17" t="str">
            <v>충주용산초</v>
          </cell>
          <cell r="F17" t="str">
            <v>11.92</v>
          </cell>
        </row>
        <row r="18">
          <cell r="C18" t="str">
            <v>서동환</v>
          </cell>
          <cell r="E18" t="str">
            <v>서울숭덕초</v>
          </cell>
          <cell r="F18" t="str">
            <v>11.28</v>
          </cell>
        </row>
      </sheetData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준결조편성"/>
      <sheetName val="준결기록표"/>
      <sheetName val="준결총괄기록표"/>
      <sheetName val="결승조편성"/>
      <sheetName val="결승기록지"/>
    </sheetNames>
    <sheetDataSet>
      <sheetData sheetId="0"/>
      <sheetData sheetId="1"/>
      <sheetData sheetId="2"/>
      <sheetData sheetId="3"/>
      <sheetData sheetId="4"/>
      <sheetData sheetId="5"/>
      <sheetData sheetId="6">
        <row r="8">
          <cell r="G8" t="str">
            <v>0.5</v>
          </cell>
        </row>
        <row r="11">
          <cell r="C11" t="str">
            <v>성채은</v>
          </cell>
          <cell r="E11" t="str">
            <v>개봉초</v>
          </cell>
          <cell r="F11" t="str">
            <v>13.30</v>
          </cell>
        </row>
        <row r="12">
          <cell r="C12" t="str">
            <v>백서희</v>
          </cell>
          <cell r="E12" t="str">
            <v>전북삼례중앙초</v>
          </cell>
          <cell r="F12" t="str">
            <v>13.34</v>
          </cell>
        </row>
        <row r="13">
          <cell r="C13" t="str">
            <v>진윤서</v>
          </cell>
          <cell r="E13" t="str">
            <v>세종조치원대동초</v>
          </cell>
          <cell r="F13" t="str">
            <v>13.60</v>
          </cell>
        </row>
        <row r="14">
          <cell r="C14" t="str">
            <v>이수민</v>
          </cell>
          <cell r="E14" t="str">
            <v>서울강신초</v>
          </cell>
          <cell r="F14" t="str">
            <v>13.62</v>
          </cell>
        </row>
        <row r="15">
          <cell r="C15" t="str">
            <v>윤예은</v>
          </cell>
          <cell r="E15" t="str">
            <v>경기와동초</v>
          </cell>
          <cell r="F15" t="str">
            <v>13.80</v>
          </cell>
        </row>
        <row r="16">
          <cell r="C16" t="str">
            <v>백서빈</v>
          </cell>
          <cell r="E16" t="str">
            <v>경남거창초</v>
          </cell>
          <cell r="F16" t="str">
            <v>13.86</v>
          </cell>
        </row>
        <row r="17">
          <cell r="C17" t="str">
            <v>진가희</v>
          </cell>
          <cell r="E17" t="str">
            <v>인천서곶초</v>
          </cell>
          <cell r="F17" t="str">
            <v>14.02</v>
          </cell>
        </row>
        <row r="18">
          <cell r="C18" t="str">
            <v>정예은</v>
          </cell>
          <cell r="E18" t="str">
            <v>전남해남서초</v>
          </cell>
          <cell r="F18" t="str">
            <v>14.41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준결조편성"/>
      <sheetName val="준결기록표"/>
      <sheetName val="준결총괄기록표"/>
      <sheetName val="결승조편성"/>
      <sheetName val="결승기록지"/>
    </sheetNames>
    <sheetDataSet>
      <sheetData sheetId="0"/>
      <sheetData sheetId="1"/>
      <sheetData sheetId="2"/>
      <sheetData sheetId="3"/>
      <sheetData sheetId="4"/>
      <sheetData sheetId="5"/>
      <sheetData sheetId="6">
        <row r="8">
          <cell r="G8" t="str">
            <v>-1.1</v>
          </cell>
        </row>
        <row r="11">
          <cell r="C11" t="str">
            <v>안아인</v>
          </cell>
          <cell r="E11" t="str">
            <v>충남서천초</v>
          </cell>
          <cell r="F11" t="str">
            <v>27.17</v>
          </cell>
        </row>
        <row r="12">
          <cell r="C12" t="str">
            <v>백서희</v>
          </cell>
          <cell r="E12" t="str">
            <v>전북삼례중앙초</v>
          </cell>
          <cell r="F12" t="str">
            <v>27.28</v>
          </cell>
        </row>
        <row r="13">
          <cell r="C13" t="str">
            <v>이수민</v>
          </cell>
          <cell r="E13" t="str">
            <v>서울강신초</v>
          </cell>
          <cell r="F13" t="str">
            <v>27.83</v>
          </cell>
        </row>
        <row r="14">
          <cell r="C14" t="str">
            <v>최지윤</v>
          </cell>
          <cell r="E14" t="str">
            <v>충남서천초</v>
          </cell>
          <cell r="F14" t="str">
            <v>28.33</v>
          </cell>
        </row>
        <row r="15">
          <cell r="C15" t="str">
            <v>성채은</v>
          </cell>
          <cell r="E15" t="str">
            <v>개봉초</v>
          </cell>
          <cell r="F15" t="str">
            <v>28.34</v>
          </cell>
        </row>
        <row r="16">
          <cell r="C16" t="str">
            <v>진윤서</v>
          </cell>
          <cell r="E16" t="str">
            <v>세종조치원대동초</v>
          </cell>
          <cell r="F16" t="str">
            <v>28.49</v>
          </cell>
        </row>
        <row r="17">
          <cell r="C17" t="str">
            <v>진가희</v>
          </cell>
          <cell r="E17" t="str">
            <v>인천서곶초</v>
          </cell>
          <cell r="F17" t="str">
            <v>29.08</v>
          </cell>
        </row>
        <row r="18">
          <cell r="C18" t="str">
            <v>신채윤</v>
          </cell>
          <cell r="E18" t="str">
            <v>울산농서초</v>
          </cell>
          <cell r="F18" t="str">
            <v>29.09</v>
          </cell>
        </row>
      </sheetData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총괄기록표"/>
      <sheetName val="결승기록지"/>
    </sheetNames>
    <sheetDataSet>
      <sheetData sheetId="0"/>
      <sheetData sheetId="1"/>
      <sheetData sheetId="2">
        <row r="11">
          <cell r="C11" t="str">
            <v>박송이</v>
          </cell>
          <cell r="E11" t="str">
            <v>충남홍남초</v>
          </cell>
          <cell r="F11" t="str">
            <v>2:22.91 CR</v>
          </cell>
        </row>
        <row r="12">
          <cell r="C12" t="str">
            <v>김민솔</v>
          </cell>
          <cell r="E12" t="str">
            <v>문원초</v>
          </cell>
          <cell r="F12" t="str">
            <v>2:25.66 CR</v>
          </cell>
        </row>
        <row r="13">
          <cell r="C13" t="str">
            <v>송재연</v>
          </cell>
          <cell r="E13" t="str">
            <v>경북풍산초</v>
          </cell>
          <cell r="F13" t="str">
            <v>2:28.92</v>
          </cell>
        </row>
        <row r="14">
          <cell r="C14" t="str">
            <v>김하은</v>
          </cell>
          <cell r="E14" t="str">
            <v>서울강신초</v>
          </cell>
          <cell r="F14" t="str">
            <v>2:31.09</v>
          </cell>
        </row>
        <row r="15">
          <cell r="C15" t="str">
            <v>손예원</v>
          </cell>
          <cell r="E15" t="str">
            <v>오정초</v>
          </cell>
          <cell r="F15" t="str">
            <v>2:33.80</v>
          </cell>
        </row>
        <row r="16">
          <cell r="C16" t="str">
            <v>정단비</v>
          </cell>
          <cell r="E16" t="str">
            <v>인천서곶초</v>
          </cell>
          <cell r="F16" t="str">
            <v>2:36.95</v>
          </cell>
        </row>
        <row r="17">
          <cell r="C17" t="str">
            <v>이현지</v>
          </cell>
          <cell r="E17" t="str">
            <v>해남동초</v>
          </cell>
          <cell r="F17" t="str">
            <v>2:40.89</v>
          </cell>
        </row>
        <row r="18">
          <cell r="C18" t="str">
            <v>윤시연</v>
          </cell>
          <cell r="E18" t="str">
            <v>인천서곶초</v>
          </cell>
          <cell r="F18" t="str">
            <v>2:41.85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결승조편성"/>
      <sheetName val="결승기록지"/>
    </sheetNames>
    <sheetDataSet>
      <sheetData sheetId="0"/>
      <sheetData sheetId="1"/>
      <sheetData sheetId="2"/>
      <sheetData sheetId="3">
        <row r="8">
          <cell r="G8" t="str">
            <v>0.6</v>
          </cell>
        </row>
        <row r="11">
          <cell r="C11" t="str">
            <v>박지은</v>
          </cell>
          <cell r="E11" t="str">
            <v>충북음성대소초</v>
          </cell>
          <cell r="F11" t="str">
            <v>12.56</v>
          </cell>
        </row>
        <row r="12">
          <cell r="C12" t="str">
            <v>이수예</v>
          </cell>
          <cell r="E12" t="str">
            <v>양평G스포츠클럽_초</v>
          </cell>
          <cell r="F12" t="str">
            <v>12.62</v>
          </cell>
        </row>
        <row r="13">
          <cell r="C13" t="str">
            <v>이가은</v>
          </cell>
          <cell r="E13" t="str">
            <v>부산토성초</v>
          </cell>
          <cell r="F13" t="str">
            <v>12.68</v>
          </cell>
        </row>
        <row r="14">
          <cell r="C14" t="str">
            <v>백소연</v>
          </cell>
          <cell r="E14" t="str">
            <v>김해봉황초</v>
          </cell>
          <cell r="F14" t="str">
            <v>12.86</v>
          </cell>
        </row>
        <row r="15">
          <cell r="C15" t="str">
            <v>이하린</v>
          </cell>
          <cell r="E15" t="str">
            <v>전북봉서초</v>
          </cell>
          <cell r="F15" t="str">
            <v>13.82</v>
          </cell>
        </row>
        <row r="16">
          <cell r="C16" t="str">
            <v>박소예</v>
          </cell>
          <cell r="E16" t="str">
            <v>경남장유초</v>
          </cell>
          <cell r="F16" t="str">
            <v>13.91</v>
          </cell>
        </row>
        <row r="17">
          <cell r="C17" t="str">
            <v>전하리</v>
          </cell>
          <cell r="E17" t="str">
            <v>해남동초</v>
          </cell>
          <cell r="F17" t="str">
            <v>13.97</v>
          </cell>
        </row>
        <row r="18">
          <cell r="C18" t="str">
            <v>이아민</v>
          </cell>
          <cell r="E18" t="str">
            <v>세종조치원대동초</v>
          </cell>
          <cell r="F18" t="str">
            <v>13.99</v>
          </cell>
        </row>
      </sheetData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높이"/>
      <sheetName val="멀리"/>
      <sheetName val="포환"/>
    </sheetNames>
    <sheetDataSet>
      <sheetData sheetId="0">
        <row r="11">
          <cell r="C11" t="str">
            <v>김예령</v>
          </cell>
          <cell r="E11" t="str">
            <v>충남홍남초</v>
          </cell>
          <cell r="F11" t="str">
            <v>1.53 CR</v>
          </cell>
        </row>
        <row r="12">
          <cell r="C12" t="str">
            <v>유윤아</v>
          </cell>
          <cell r="E12" t="str">
            <v>전북운봉초</v>
          </cell>
          <cell r="F12" t="str">
            <v>1.53 CR</v>
          </cell>
        </row>
        <row r="13">
          <cell r="C13" t="str">
            <v>문세영</v>
          </cell>
          <cell r="E13" t="str">
            <v>해남동초</v>
          </cell>
          <cell r="F13" t="str">
            <v>1.50 CR</v>
          </cell>
        </row>
        <row r="14">
          <cell r="C14" t="str">
            <v>최지윤</v>
          </cell>
          <cell r="E14" t="str">
            <v>충남서천초</v>
          </cell>
          <cell r="F14" t="str">
            <v>1.45 CT</v>
          </cell>
        </row>
        <row r="15">
          <cell r="C15" t="str">
            <v>서민지</v>
          </cell>
          <cell r="E15" t="str">
            <v>경기현산초</v>
          </cell>
          <cell r="F15" t="str">
            <v>1.45 CT</v>
          </cell>
        </row>
        <row r="16">
          <cell r="C16" t="str">
            <v>최도희</v>
          </cell>
          <cell r="E16" t="str">
            <v>경북지품초</v>
          </cell>
          <cell r="F16" t="str">
            <v>1.40</v>
          </cell>
        </row>
        <row r="17">
          <cell r="C17" t="str">
            <v>박시은</v>
          </cell>
          <cell r="E17" t="str">
            <v>전북이리초</v>
          </cell>
          <cell r="F17" t="str">
            <v>1.40</v>
          </cell>
        </row>
        <row r="18">
          <cell r="C18" t="str">
            <v>김승지</v>
          </cell>
          <cell r="E18" t="str">
            <v>해남동초</v>
          </cell>
          <cell r="F18" t="str">
            <v>1.35</v>
          </cell>
        </row>
      </sheetData>
      <sheetData sheetId="1">
        <row r="11">
          <cell r="C11" t="str">
            <v>강윤서</v>
          </cell>
          <cell r="E11" t="str">
            <v>인천동춘초</v>
          </cell>
          <cell r="F11" t="str">
            <v>4.53</v>
          </cell>
          <cell r="G11" t="str">
            <v>-0.2</v>
          </cell>
        </row>
        <row r="12">
          <cell r="C12" t="str">
            <v>정유진</v>
          </cell>
          <cell r="E12" t="str">
            <v>칠곡대교초</v>
          </cell>
          <cell r="F12" t="str">
            <v>4.51</v>
          </cell>
          <cell r="G12" t="str">
            <v>-0.3</v>
          </cell>
        </row>
        <row r="13">
          <cell r="C13" t="str">
            <v>김윤서</v>
          </cell>
          <cell r="E13" t="str">
            <v>경북옥계동부초</v>
          </cell>
          <cell r="F13" t="str">
            <v>4.40</v>
          </cell>
          <cell r="G13" t="str">
            <v>-0.1</v>
          </cell>
        </row>
        <row r="14">
          <cell r="C14" t="str">
            <v>김선희</v>
          </cell>
          <cell r="E14" t="str">
            <v>인천문학초</v>
          </cell>
          <cell r="F14" t="str">
            <v>4.40</v>
          </cell>
          <cell r="G14" t="str">
            <v>0.1</v>
          </cell>
        </row>
        <row r="15">
          <cell r="C15" t="str">
            <v>김하진</v>
          </cell>
          <cell r="E15" t="str">
            <v>신어초</v>
          </cell>
          <cell r="F15" t="str">
            <v>4.26</v>
          </cell>
          <cell r="G15" t="str">
            <v>0.1</v>
          </cell>
        </row>
        <row r="16">
          <cell r="C16" t="str">
            <v>김주경</v>
          </cell>
          <cell r="E16" t="str">
            <v>서울중동초</v>
          </cell>
          <cell r="F16" t="str">
            <v>4.12</v>
          </cell>
          <cell r="G16" t="str">
            <v>-0.5</v>
          </cell>
        </row>
        <row r="17">
          <cell r="C17" t="str">
            <v>박미나</v>
          </cell>
          <cell r="E17" t="str">
            <v>석전초</v>
          </cell>
          <cell r="F17" t="str">
            <v>4.01</v>
          </cell>
          <cell r="G17" t="str">
            <v>-0.0</v>
          </cell>
        </row>
        <row r="18">
          <cell r="C18" t="str">
            <v>전다은</v>
          </cell>
          <cell r="E18" t="str">
            <v>전북봉서초</v>
          </cell>
          <cell r="F18" t="str">
            <v>4.00</v>
          </cell>
          <cell r="G18" t="str">
            <v>0.2</v>
          </cell>
        </row>
      </sheetData>
      <sheetData sheetId="2">
        <row r="11">
          <cell r="C11" t="str">
            <v>이유미</v>
          </cell>
          <cell r="E11" t="str">
            <v>대전용전초</v>
          </cell>
          <cell r="F11" t="str">
            <v>11.37</v>
          </cell>
        </row>
        <row r="12">
          <cell r="C12" t="str">
            <v>최혜민</v>
          </cell>
          <cell r="E12" t="str">
            <v>김해봉황초</v>
          </cell>
          <cell r="F12" t="str">
            <v>10.98</v>
          </cell>
        </row>
        <row r="13">
          <cell r="C13" t="str">
            <v>김서희</v>
          </cell>
          <cell r="E13" t="str">
            <v>충북옥동초</v>
          </cell>
          <cell r="F13" t="str">
            <v>9.74</v>
          </cell>
        </row>
        <row r="14">
          <cell r="C14" t="str">
            <v>이도화</v>
          </cell>
          <cell r="E14" t="str">
            <v>대전옥계초</v>
          </cell>
          <cell r="F14" t="str">
            <v>9.15</v>
          </cell>
        </row>
        <row r="15">
          <cell r="C15" t="str">
            <v>장태희</v>
          </cell>
          <cell r="E15" t="str">
            <v>세종조치원대동초</v>
          </cell>
          <cell r="F15" t="str">
            <v>8.76</v>
          </cell>
        </row>
        <row r="16">
          <cell r="C16" t="str">
            <v>박윤아</v>
          </cell>
          <cell r="E16" t="str">
            <v>이리모현초</v>
          </cell>
          <cell r="F16" t="str">
            <v>8.39</v>
          </cell>
        </row>
        <row r="17">
          <cell r="C17" t="str">
            <v>안여울</v>
          </cell>
          <cell r="E17" t="str">
            <v>경북예천남부초</v>
          </cell>
          <cell r="F17" t="str">
            <v>7.78</v>
          </cell>
        </row>
        <row r="18">
          <cell r="C18" t="str">
            <v>조선우</v>
          </cell>
          <cell r="E18" t="str">
            <v>전북고창초</v>
          </cell>
          <cell r="F18" t="str">
            <v>7.77</v>
          </cell>
        </row>
      </sheetData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준결조편성"/>
      <sheetName val="준결기록표"/>
      <sheetName val="준결총괄기록표"/>
      <sheetName val="결승조편성"/>
      <sheetName val="결승기록지"/>
    </sheetNames>
    <sheetDataSet>
      <sheetData sheetId="0"/>
      <sheetData sheetId="1"/>
      <sheetData sheetId="2"/>
      <sheetData sheetId="3"/>
      <sheetData sheetId="4"/>
      <sheetData sheetId="5"/>
      <sheetData sheetId="6">
        <row r="8">
          <cell r="G8" t="str">
            <v>0.0</v>
          </cell>
        </row>
        <row r="11">
          <cell r="C11" t="str">
            <v>이세열</v>
          </cell>
          <cell r="E11" t="str">
            <v>오창중</v>
          </cell>
          <cell r="F11" t="str">
            <v>11.71</v>
          </cell>
        </row>
        <row r="12">
          <cell r="C12" t="str">
            <v>최준혁</v>
          </cell>
          <cell r="E12" t="str">
            <v>인천남중</v>
          </cell>
          <cell r="F12" t="str">
            <v>11.78</v>
          </cell>
        </row>
        <row r="13">
          <cell r="C13" t="str">
            <v>조필상</v>
          </cell>
          <cell r="E13" t="str">
            <v>월촌중</v>
          </cell>
          <cell r="F13" t="str">
            <v>11.92</v>
          </cell>
        </row>
        <row r="14">
          <cell r="C14" t="str">
            <v>서동휘</v>
          </cell>
          <cell r="E14" t="str">
            <v>불광중</v>
          </cell>
          <cell r="F14" t="str">
            <v>11.98</v>
          </cell>
        </row>
        <row r="15">
          <cell r="C15" t="str">
            <v>박건우</v>
          </cell>
          <cell r="E15" t="str">
            <v>함성중</v>
          </cell>
          <cell r="F15" t="str">
            <v>12.13</v>
          </cell>
        </row>
        <row r="16">
          <cell r="C16" t="str">
            <v>이예성</v>
          </cell>
          <cell r="E16" t="str">
            <v>동주중</v>
          </cell>
          <cell r="F16" t="str">
            <v>12.23</v>
          </cell>
        </row>
        <row r="17">
          <cell r="C17" t="str">
            <v>유호석</v>
          </cell>
          <cell r="E17" t="str">
            <v>전라중</v>
          </cell>
          <cell r="F17" t="str">
            <v>12.28</v>
          </cell>
        </row>
        <row r="18">
          <cell r="C18" t="str">
            <v>최혁민</v>
          </cell>
          <cell r="E18" t="str">
            <v>인천남중</v>
          </cell>
          <cell r="F18" t="str">
            <v>12.45</v>
          </cell>
        </row>
      </sheetData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준결조편성"/>
      <sheetName val="준결기록표"/>
      <sheetName val="준결총괄기록표"/>
      <sheetName val="결승조편성"/>
      <sheetName val="결승기록지"/>
    </sheetNames>
    <sheetDataSet>
      <sheetData sheetId="0"/>
      <sheetData sheetId="1"/>
      <sheetData sheetId="2"/>
      <sheetData sheetId="3"/>
      <sheetData sheetId="4"/>
      <sheetData sheetId="5"/>
      <sheetData sheetId="6">
        <row r="8">
          <cell r="G8" t="str">
            <v>1.0</v>
          </cell>
        </row>
        <row r="11">
          <cell r="C11" t="str">
            <v>이세열</v>
          </cell>
          <cell r="E11" t="str">
            <v>오창중</v>
          </cell>
          <cell r="F11" t="str">
            <v>23.55</v>
          </cell>
        </row>
        <row r="12">
          <cell r="C12" t="str">
            <v>김민기</v>
          </cell>
          <cell r="E12" t="str">
            <v>월배중</v>
          </cell>
          <cell r="F12" t="str">
            <v>23.70</v>
          </cell>
        </row>
        <row r="13">
          <cell r="C13" t="str">
            <v>김준</v>
          </cell>
          <cell r="E13" t="str">
            <v>합포중</v>
          </cell>
          <cell r="F13" t="str">
            <v>23.79</v>
          </cell>
        </row>
        <row r="14">
          <cell r="C14" t="str">
            <v>조필상</v>
          </cell>
          <cell r="E14" t="str">
            <v>월촌중</v>
          </cell>
          <cell r="F14" t="str">
            <v>24.36</v>
          </cell>
        </row>
        <row r="15">
          <cell r="C15" t="str">
            <v>서동휘</v>
          </cell>
          <cell r="E15" t="str">
            <v>불광중</v>
          </cell>
          <cell r="F15" t="str">
            <v>24.58</v>
          </cell>
        </row>
        <row r="16">
          <cell r="C16" t="str">
            <v>박건우</v>
          </cell>
          <cell r="E16" t="str">
            <v>함성중</v>
          </cell>
          <cell r="F16" t="str">
            <v>24.83</v>
          </cell>
        </row>
        <row r="17">
          <cell r="C17" t="str">
            <v>김성민</v>
          </cell>
          <cell r="E17" t="str">
            <v>서곶중</v>
          </cell>
          <cell r="F17" t="str">
            <v>25.11</v>
          </cell>
        </row>
        <row r="18">
          <cell r="C18" t="str">
            <v>이예성</v>
          </cell>
          <cell r="E18" t="str">
            <v>동주중</v>
          </cell>
          <cell r="F18" t="str">
            <v>25.37</v>
          </cell>
        </row>
      </sheetData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준결조편성"/>
      <sheetName val="준결기록표"/>
      <sheetName val="준결총괄기록표"/>
      <sheetName val="결승조편성"/>
      <sheetName val="결승기록지"/>
    </sheetNames>
    <sheetDataSet>
      <sheetData sheetId="0"/>
      <sheetData sheetId="1"/>
      <sheetData sheetId="2"/>
      <sheetData sheetId="3"/>
      <sheetData sheetId="4"/>
      <sheetData sheetId="5"/>
      <sheetData sheetId="6">
        <row r="11">
          <cell r="C11" t="str">
            <v>김민기</v>
          </cell>
          <cell r="E11" t="str">
            <v>월배중</v>
          </cell>
          <cell r="F11" t="str">
            <v>53.97</v>
          </cell>
        </row>
        <row r="12">
          <cell r="C12" t="str">
            <v>전재준</v>
          </cell>
          <cell r="E12" t="str">
            <v>전라중</v>
          </cell>
          <cell r="F12" t="str">
            <v>54.62</v>
          </cell>
        </row>
        <row r="13">
          <cell r="C13" t="str">
            <v>이예준</v>
          </cell>
          <cell r="E13" t="str">
            <v>동항중</v>
          </cell>
          <cell r="F13" t="str">
            <v>54.93</v>
          </cell>
        </row>
        <row r="14">
          <cell r="C14" t="str">
            <v>이은우</v>
          </cell>
          <cell r="E14" t="str">
            <v>경산중</v>
          </cell>
          <cell r="F14" t="str">
            <v>55.14</v>
          </cell>
        </row>
        <row r="15">
          <cell r="C15" t="str">
            <v>김성민</v>
          </cell>
          <cell r="E15" t="str">
            <v>서곶중</v>
          </cell>
          <cell r="F15" t="str">
            <v>57.31</v>
          </cell>
        </row>
        <row r="16">
          <cell r="C16" t="str">
            <v>전지후</v>
          </cell>
          <cell r="E16" t="str">
            <v>울산스포츠과학중</v>
          </cell>
          <cell r="F16" t="str">
            <v>57.98</v>
          </cell>
        </row>
        <row r="17">
          <cell r="C17" t="str">
            <v>김태완</v>
          </cell>
          <cell r="E17" t="str">
            <v>울산스포츠과학중</v>
          </cell>
          <cell r="F17" t="str">
            <v>58.18</v>
          </cell>
        </row>
        <row r="18">
          <cell r="C18" t="str">
            <v>장세현</v>
          </cell>
          <cell r="E18" t="str">
            <v>백현중</v>
          </cell>
          <cell r="F18" t="str">
            <v>58.29</v>
          </cell>
        </row>
      </sheetData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총괄기록표"/>
      <sheetName val="결승기록지"/>
    </sheetNames>
    <sheetDataSet>
      <sheetData sheetId="0"/>
      <sheetData sheetId="1"/>
      <sheetData sheetId="2">
        <row r="11">
          <cell r="C11" t="str">
            <v>이민규</v>
          </cell>
          <cell r="E11" t="str">
            <v>홍주중</v>
          </cell>
          <cell r="F11" t="str">
            <v>2:09.16</v>
          </cell>
        </row>
        <row r="12">
          <cell r="C12" t="str">
            <v>김태완</v>
          </cell>
          <cell r="E12" t="str">
            <v>울산스포츠과학중</v>
          </cell>
          <cell r="F12" t="str">
            <v>2:14.67</v>
          </cell>
        </row>
        <row r="13">
          <cell r="C13" t="str">
            <v>김현수</v>
          </cell>
          <cell r="E13" t="str">
            <v>울산스포츠과학중</v>
          </cell>
          <cell r="F13" t="str">
            <v>2:15.80</v>
          </cell>
        </row>
        <row r="14">
          <cell r="C14" t="str">
            <v>정민채</v>
          </cell>
          <cell r="E14" t="str">
            <v>용인중</v>
          </cell>
          <cell r="F14" t="str">
            <v>2:15.82</v>
          </cell>
        </row>
        <row r="15">
          <cell r="C15" t="str">
            <v>위주원</v>
          </cell>
          <cell r="E15" t="str">
            <v>반곡중</v>
          </cell>
          <cell r="F15" t="str">
            <v>2:17.43</v>
          </cell>
        </row>
        <row r="16">
          <cell r="C16" t="str">
            <v>박예찬</v>
          </cell>
          <cell r="E16" t="str">
            <v>단원중</v>
          </cell>
          <cell r="F16" t="str">
            <v>2:18.17</v>
          </cell>
        </row>
        <row r="17">
          <cell r="C17" t="str">
            <v>전지후</v>
          </cell>
          <cell r="E17" t="str">
            <v>울산스포츠과학중</v>
          </cell>
          <cell r="F17" t="str">
            <v>2:18.63</v>
          </cell>
        </row>
        <row r="18">
          <cell r="C18" t="str">
            <v>문우주</v>
          </cell>
          <cell r="E18" t="str">
            <v>남원중</v>
          </cell>
          <cell r="F18" t="str">
            <v>2:19.21</v>
          </cell>
        </row>
      </sheetData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총괄기록표"/>
      <sheetName val="결승기록지"/>
    </sheetNames>
    <sheetDataSet>
      <sheetData sheetId="0"/>
      <sheetData sheetId="1"/>
      <sheetData sheetId="2">
        <row r="11">
          <cell r="C11" t="str">
            <v>김혜동</v>
          </cell>
          <cell r="E11" t="str">
            <v>풍천중</v>
          </cell>
          <cell r="F11" t="str">
            <v>4:33.73</v>
          </cell>
        </row>
        <row r="12">
          <cell r="C12" t="str">
            <v>황선호</v>
          </cell>
          <cell r="E12" t="str">
            <v>성보중</v>
          </cell>
          <cell r="F12" t="str">
            <v>4:35.59</v>
          </cell>
        </row>
        <row r="13">
          <cell r="C13" t="str">
            <v>최현석</v>
          </cell>
          <cell r="E13" t="str">
            <v>와동중</v>
          </cell>
          <cell r="F13" t="str">
            <v>4:37.15</v>
          </cell>
        </row>
        <row r="14">
          <cell r="C14" t="str">
            <v>박예찬</v>
          </cell>
          <cell r="E14" t="str">
            <v>단원중</v>
          </cell>
          <cell r="F14" t="str">
            <v>4:42.00</v>
          </cell>
        </row>
        <row r="15">
          <cell r="C15" t="str">
            <v>윤백현</v>
          </cell>
          <cell r="E15" t="str">
            <v>세종중</v>
          </cell>
          <cell r="F15" t="str">
            <v>4:47.39</v>
          </cell>
        </row>
        <row r="16">
          <cell r="C16" t="str">
            <v>구호연</v>
          </cell>
          <cell r="E16" t="str">
            <v>신주중</v>
          </cell>
          <cell r="F16" t="str">
            <v>4:47.54</v>
          </cell>
        </row>
        <row r="17">
          <cell r="C17" t="str">
            <v>안세현</v>
          </cell>
          <cell r="E17" t="str">
            <v>경주중</v>
          </cell>
          <cell r="F17" t="str">
            <v>4:53.32</v>
          </cell>
        </row>
        <row r="18">
          <cell r="C18" t="str">
            <v>한지후</v>
          </cell>
          <cell r="E18" t="str">
            <v>전남체육중</v>
          </cell>
          <cell r="F18" t="str">
            <v>4:54.31</v>
          </cell>
        </row>
      </sheetData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기록지"/>
    </sheetNames>
    <sheetDataSet>
      <sheetData sheetId="0"/>
      <sheetData sheetId="1">
        <row r="11">
          <cell r="C11" t="str">
            <v>최현석</v>
          </cell>
          <cell r="E11" t="str">
            <v>와동중</v>
          </cell>
          <cell r="F11" t="str">
            <v>10:15.38</v>
          </cell>
        </row>
        <row r="12">
          <cell r="C12" t="str">
            <v>박창환</v>
          </cell>
          <cell r="E12" t="str">
            <v>경기체육중</v>
          </cell>
          <cell r="F12" t="str">
            <v>10:27.08</v>
          </cell>
        </row>
        <row r="13">
          <cell r="C13" t="str">
            <v>김혜동</v>
          </cell>
          <cell r="E13" t="str">
            <v>풍천중</v>
          </cell>
          <cell r="F13" t="str">
            <v>10:35.64</v>
          </cell>
        </row>
        <row r="14">
          <cell r="C14" t="str">
            <v>이현수</v>
          </cell>
          <cell r="E14" t="str">
            <v>서곶중</v>
          </cell>
          <cell r="F14" t="str">
            <v>10:53.10</v>
          </cell>
        </row>
        <row r="15">
          <cell r="C15" t="str">
            <v>정태인</v>
          </cell>
          <cell r="E15" t="str">
            <v>문산수억중</v>
          </cell>
          <cell r="F15" t="str">
            <v>10:53.85</v>
          </cell>
        </row>
        <row r="16">
          <cell r="C16" t="str">
            <v>윤백현</v>
          </cell>
          <cell r="E16" t="str">
            <v>세종중</v>
          </cell>
          <cell r="F16" t="str">
            <v>11:20.11</v>
          </cell>
        </row>
        <row r="17">
          <cell r="C17" t="str">
            <v>김하율</v>
          </cell>
          <cell r="E17" t="str">
            <v>대청중</v>
          </cell>
          <cell r="F17" t="str">
            <v>11:21.11</v>
          </cell>
        </row>
        <row r="18">
          <cell r="C18" t="str">
            <v>조한빛</v>
          </cell>
          <cell r="E18" t="str">
            <v>동항중</v>
          </cell>
          <cell r="F18" t="str">
            <v>11:22.12</v>
          </cell>
        </row>
      </sheetData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기록지"/>
    </sheetNames>
    <sheetDataSet>
      <sheetData sheetId="0"/>
      <sheetData sheetId="1">
        <row r="8">
          <cell r="G8" t="str">
            <v>0.8</v>
          </cell>
        </row>
        <row r="11">
          <cell r="C11" t="str">
            <v>문준기</v>
          </cell>
          <cell r="E11" t="str">
            <v>계남중</v>
          </cell>
          <cell r="F11" t="str">
            <v>16.88 CR</v>
          </cell>
        </row>
        <row r="12">
          <cell r="C12" t="str">
            <v>백상진</v>
          </cell>
          <cell r="E12" t="str">
            <v>순심중</v>
          </cell>
          <cell r="F12" t="str">
            <v>18.33</v>
          </cell>
        </row>
        <row r="13">
          <cell r="C13" t="str">
            <v>김상록</v>
          </cell>
          <cell r="E13" t="str">
            <v>문산중</v>
          </cell>
          <cell r="F13" t="str">
            <v>18.63</v>
          </cell>
        </row>
        <row r="14">
          <cell r="C14" t="str">
            <v>홍준혁</v>
          </cell>
          <cell r="E14" t="str">
            <v>부천부곡중</v>
          </cell>
          <cell r="F14" t="str">
            <v>19.12</v>
          </cell>
        </row>
        <row r="15">
          <cell r="C15" t="str">
            <v>김민찬</v>
          </cell>
          <cell r="E15" t="str">
            <v>와동중</v>
          </cell>
          <cell r="F15" t="str">
            <v>19.31</v>
          </cell>
        </row>
        <row r="16">
          <cell r="C16" t="str">
            <v>황연우</v>
          </cell>
          <cell r="E16" t="str">
            <v>광주체육중</v>
          </cell>
          <cell r="F16" t="str">
            <v>19.47</v>
          </cell>
        </row>
        <row r="17">
          <cell r="C17" t="str">
            <v>신현서</v>
          </cell>
          <cell r="E17" t="str">
            <v>동방중</v>
          </cell>
          <cell r="F17" t="str">
            <v>20.21</v>
          </cell>
        </row>
      </sheetData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기록지"/>
    </sheetNames>
    <sheetDataSet>
      <sheetData sheetId="0"/>
      <sheetData sheetId="1">
        <row r="11">
          <cell r="C11" t="str">
            <v>안세현</v>
          </cell>
          <cell r="E11" t="str">
            <v>경주중</v>
          </cell>
          <cell r="F11" t="str">
            <v>18:25.03 CR</v>
          </cell>
        </row>
        <row r="12">
          <cell r="C12" t="str">
            <v>서종강</v>
          </cell>
          <cell r="E12" t="str">
            <v>대청중</v>
          </cell>
          <cell r="F12" t="str">
            <v>23:07.80</v>
          </cell>
        </row>
      </sheetData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높이"/>
      <sheetName val="장대"/>
      <sheetName val="멀리"/>
      <sheetName val="세단"/>
      <sheetName val="포환"/>
      <sheetName val="원반"/>
      <sheetName val="투창"/>
    </sheetNames>
    <sheetDataSet>
      <sheetData sheetId="0">
        <row r="11">
          <cell r="C11" t="str">
            <v>구시헌</v>
          </cell>
          <cell r="E11" t="str">
            <v>논곡중</v>
          </cell>
          <cell r="F11" t="str">
            <v>1.60</v>
          </cell>
        </row>
        <row r="12">
          <cell r="C12" t="str">
            <v>김찬</v>
          </cell>
          <cell r="E12" t="str">
            <v>논곡중</v>
          </cell>
          <cell r="F12" t="str">
            <v>1.55</v>
          </cell>
        </row>
        <row r="13">
          <cell r="C13" t="str">
            <v>이주영</v>
          </cell>
          <cell r="E13" t="str">
            <v>효양중</v>
          </cell>
          <cell r="F13" t="str">
            <v>1.50</v>
          </cell>
        </row>
      </sheetData>
      <sheetData sheetId="1">
        <row r="11">
          <cell r="C11" t="str">
            <v>변준서</v>
          </cell>
          <cell r="E11" t="str">
            <v>대전송촌중</v>
          </cell>
          <cell r="F11" t="str">
            <v>2.60</v>
          </cell>
        </row>
      </sheetData>
      <sheetData sheetId="2">
        <row r="11">
          <cell r="C11" t="str">
            <v>박상현</v>
          </cell>
          <cell r="E11" t="str">
            <v>충주중</v>
          </cell>
          <cell r="F11" t="str">
            <v>6.00 CR</v>
          </cell>
          <cell r="G11" t="str">
            <v>0.3</v>
          </cell>
        </row>
        <row r="12">
          <cell r="C12" t="str">
            <v>김선우</v>
          </cell>
          <cell r="E12" t="str">
            <v>충주중</v>
          </cell>
          <cell r="F12" t="str">
            <v>5.86</v>
          </cell>
          <cell r="G12" t="str">
            <v>0.1</v>
          </cell>
        </row>
        <row r="13">
          <cell r="C13" t="str">
            <v>강요한</v>
          </cell>
          <cell r="E13" t="str">
            <v>광주체육중</v>
          </cell>
          <cell r="F13" t="str">
            <v>5.74</v>
          </cell>
          <cell r="G13" t="str">
            <v>-0.1</v>
          </cell>
        </row>
        <row r="14">
          <cell r="C14" t="str">
            <v>양태훈</v>
          </cell>
          <cell r="E14" t="str">
            <v>벽진중</v>
          </cell>
          <cell r="F14" t="str">
            <v>5.72</v>
          </cell>
          <cell r="G14" t="str">
            <v>-0.1</v>
          </cell>
        </row>
        <row r="15">
          <cell r="C15" t="str">
            <v>이재희</v>
          </cell>
          <cell r="E15" t="str">
            <v>동명중</v>
          </cell>
          <cell r="F15" t="str">
            <v>5.69</v>
          </cell>
          <cell r="G15" t="str">
            <v>0.2</v>
          </cell>
        </row>
        <row r="16">
          <cell r="C16" t="str">
            <v>김건민</v>
          </cell>
          <cell r="E16" t="str">
            <v>당하중</v>
          </cell>
          <cell r="F16" t="str">
            <v>5.54</v>
          </cell>
          <cell r="G16" t="str">
            <v>-0.4</v>
          </cell>
        </row>
        <row r="17">
          <cell r="C17" t="str">
            <v>신현서</v>
          </cell>
          <cell r="E17" t="str">
            <v>동방중</v>
          </cell>
          <cell r="F17" t="str">
            <v>5.52</v>
          </cell>
          <cell r="G17" t="str">
            <v>-0.1</v>
          </cell>
        </row>
        <row r="18">
          <cell r="C18" t="str">
            <v>윤태준</v>
          </cell>
          <cell r="E18" t="str">
            <v>대전구봉중</v>
          </cell>
          <cell r="F18" t="str">
            <v>5.48</v>
          </cell>
          <cell r="G18" t="str">
            <v>-0.1</v>
          </cell>
        </row>
      </sheetData>
      <sheetData sheetId="3">
        <row r="11">
          <cell r="C11" t="str">
            <v>박상현</v>
          </cell>
          <cell r="E11" t="str">
            <v>충주중</v>
          </cell>
          <cell r="F11" t="str">
            <v>12.60 CR</v>
          </cell>
          <cell r="G11" t="str">
            <v>-0.1</v>
          </cell>
        </row>
        <row r="12">
          <cell r="C12" t="str">
            <v>강요한</v>
          </cell>
          <cell r="E12" t="str">
            <v>광주체육중</v>
          </cell>
          <cell r="F12" t="str">
            <v>12.37</v>
          </cell>
          <cell r="G12" t="str">
            <v>-0.0</v>
          </cell>
        </row>
        <row r="13">
          <cell r="C13" t="str">
            <v>양태훈</v>
          </cell>
          <cell r="E13" t="str">
            <v>벽진중</v>
          </cell>
          <cell r="F13" t="str">
            <v>11.93</v>
          </cell>
          <cell r="G13" t="str">
            <v>-0.0</v>
          </cell>
        </row>
        <row r="14">
          <cell r="C14" t="str">
            <v>이재희</v>
          </cell>
          <cell r="E14" t="str">
            <v>동명중</v>
          </cell>
          <cell r="F14" t="str">
            <v>11.73</v>
          </cell>
          <cell r="G14" t="str">
            <v>-0.0</v>
          </cell>
        </row>
        <row r="15">
          <cell r="C15" t="str">
            <v>이솔준</v>
          </cell>
          <cell r="E15" t="str">
            <v>백운중</v>
          </cell>
          <cell r="F15" t="str">
            <v>11.03</v>
          </cell>
          <cell r="G15" t="str">
            <v>0.3</v>
          </cell>
        </row>
      </sheetData>
      <sheetData sheetId="4">
        <row r="11">
          <cell r="C11" t="str">
            <v>최지호</v>
          </cell>
          <cell r="E11" t="str">
            <v>꽃내중</v>
          </cell>
          <cell r="F11" t="str">
            <v>16.53</v>
          </cell>
        </row>
        <row r="12">
          <cell r="C12" t="str">
            <v>천승민</v>
          </cell>
          <cell r="E12" t="str">
            <v>부산체육중</v>
          </cell>
          <cell r="F12" t="str">
            <v>13.73</v>
          </cell>
        </row>
        <row r="13">
          <cell r="C13" t="str">
            <v>이서준</v>
          </cell>
          <cell r="E13" t="str">
            <v>동명중</v>
          </cell>
          <cell r="F13" t="str">
            <v>13.36</v>
          </cell>
        </row>
        <row r="14">
          <cell r="C14" t="str">
            <v>박찬호</v>
          </cell>
          <cell r="E14" t="str">
            <v>동명중</v>
          </cell>
          <cell r="F14" t="str">
            <v>12.12</v>
          </cell>
        </row>
        <row r="15">
          <cell r="C15" t="str">
            <v>최동진</v>
          </cell>
          <cell r="E15" t="str">
            <v>장산중</v>
          </cell>
          <cell r="F15" t="str">
            <v>12.04</v>
          </cell>
        </row>
        <row r="16">
          <cell r="C16" t="str">
            <v>박재민</v>
          </cell>
          <cell r="E16" t="str">
            <v>구미인덕중</v>
          </cell>
          <cell r="F16" t="str">
            <v>11.52</v>
          </cell>
        </row>
        <row r="17">
          <cell r="C17" t="str">
            <v>박다율</v>
          </cell>
          <cell r="E17" t="str">
            <v>남원중</v>
          </cell>
          <cell r="F17" t="str">
            <v>10.51</v>
          </cell>
        </row>
        <row r="18">
          <cell r="C18" t="str">
            <v>배유준</v>
          </cell>
          <cell r="E18" t="str">
            <v>대전송촌중</v>
          </cell>
          <cell r="F18" t="str">
            <v>9.63</v>
          </cell>
        </row>
      </sheetData>
      <sheetData sheetId="5">
        <row r="11">
          <cell r="C11" t="str">
            <v>천승민</v>
          </cell>
          <cell r="E11" t="str">
            <v>부산체육중</v>
          </cell>
          <cell r="F11" t="str">
            <v>38.55</v>
          </cell>
        </row>
        <row r="12">
          <cell r="C12" t="str">
            <v>홍진우</v>
          </cell>
          <cell r="E12" t="str">
            <v>당하중</v>
          </cell>
          <cell r="F12" t="str">
            <v>38.38</v>
          </cell>
        </row>
        <row r="13">
          <cell r="C13" t="str">
            <v>이지우</v>
          </cell>
          <cell r="E13" t="str">
            <v>충주중</v>
          </cell>
          <cell r="F13" t="str">
            <v>37.99</v>
          </cell>
        </row>
        <row r="14">
          <cell r="C14" t="str">
            <v>강지호</v>
          </cell>
          <cell r="E14" t="str">
            <v>전남체육중</v>
          </cell>
          <cell r="F14" t="str">
            <v>37.11</v>
          </cell>
        </row>
        <row r="15">
          <cell r="C15" t="str">
            <v>박다율</v>
          </cell>
          <cell r="E15" t="str">
            <v>남원중</v>
          </cell>
          <cell r="F15" t="str">
            <v>35.82</v>
          </cell>
        </row>
        <row r="16">
          <cell r="C16" t="str">
            <v>박경민</v>
          </cell>
          <cell r="E16" t="str">
            <v>대전대신중</v>
          </cell>
          <cell r="F16" t="str">
            <v>31.46</v>
          </cell>
        </row>
        <row r="17">
          <cell r="C17" t="str">
            <v>이서준</v>
          </cell>
          <cell r="E17" t="str">
            <v>동명중</v>
          </cell>
          <cell r="F17" t="str">
            <v>30.52</v>
          </cell>
        </row>
        <row r="18">
          <cell r="C18" t="str">
            <v>심준우</v>
          </cell>
          <cell r="E18" t="str">
            <v>광주체육중</v>
          </cell>
          <cell r="F18" t="str">
            <v>25.46</v>
          </cell>
        </row>
      </sheetData>
      <sheetData sheetId="6">
        <row r="11">
          <cell r="C11" t="str">
            <v>김건우</v>
          </cell>
          <cell r="E11" t="str">
            <v>전남체육중</v>
          </cell>
          <cell r="F11" t="str">
            <v>42.19 CR</v>
          </cell>
        </row>
        <row r="12">
          <cell r="C12" t="str">
            <v>엄하랑</v>
          </cell>
          <cell r="E12" t="str">
            <v>당하중</v>
          </cell>
          <cell r="F12" t="str">
            <v>41.76 CR</v>
          </cell>
        </row>
        <row r="13">
          <cell r="C13" t="str">
            <v>박찬호</v>
          </cell>
          <cell r="E13" t="str">
            <v>동명중</v>
          </cell>
          <cell r="F13" t="str">
            <v>38.32</v>
          </cell>
        </row>
        <row r="14">
          <cell r="C14" t="str">
            <v>최동진</v>
          </cell>
          <cell r="E14" t="str">
            <v>장산중</v>
          </cell>
          <cell r="F14" t="str">
            <v>37.44</v>
          </cell>
        </row>
        <row r="15">
          <cell r="C15" t="str">
            <v>김연우</v>
          </cell>
          <cell r="E15" t="str">
            <v>부원중</v>
          </cell>
          <cell r="F15" t="str">
            <v>36.97</v>
          </cell>
        </row>
        <row r="16">
          <cell r="C16" t="str">
            <v>이민용</v>
          </cell>
          <cell r="E16" t="str">
            <v>안청중</v>
          </cell>
          <cell r="F16" t="str">
            <v>35.08</v>
          </cell>
        </row>
        <row r="17">
          <cell r="C17" t="str">
            <v>이현수</v>
          </cell>
          <cell r="E17" t="str">
            <v>옥천중</v>
          </cell>
          <cell r="F17" t="str">
            <v>31.62</v>
          </cell>
        </row>
        <row r="18">
          <cell r="C18" t="str">
            <v>양서준</v>
          </cell>
          <cell r="E18" t="str">
            <v>삼성중</v>
          </cell>
          <cell r="F18" t="str">
            <v>29.50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준결조편성"/>
      <sheetName val="준결기록표"/>
      <sheetName val="준결총괄기록표"/>
      <sheetName val="결승조편성"/>
      <sheetName val="결승기록지"/>
    </sheetNames>
    <sheetDataSet>
      <sheetData sheetId="0"/>
      <sheetData sheetId="1"/>
      <sheetData sheetId="2"/>
      <sheetData sheetId="3"/>
      <sheetData sheetId="4"/>
      <sheetData sheetId="5"/>
      <sheetData sheetId="6">
        <row r="8">
          <cell r="G8" t="str">
            <v>-1.0</v>
          </cell>
        </row>
        <row r="11">
          <cell r="C11" t="str">
            <v>장정원</v>
          </cell>
          <cell r="E11" t="str">
            <v>부산초읍초</v>
          </cell>
          <cell r="F11" t="str">
            <v>11.30</v>
          </cell>
        </row>
        <row r="12">
          <cell r="C12" t="str">
            <v>홍석민</v>
          </cell>
          <cell r="E12" t="str">
            <v>광주빛고을초</v>
          </cell>
          <cell r="F12" t="str">
            <v>11.73</v>
          </cell>
        </row>
        <row r="13">
          <cell r="C13" t="str">
            <v>김도혁</v>
          </cell>
          <cell r="E13" t="str">
            <v>대전동산초</v>
          </cell>
          <cell r="F13" t="str">
            <v>11.83</v>
          </cell>
        </row>
        <row r="14">
          <cell r="C14" t="str">
            <v>김도진</v>
          </cell>
          <cell r="E14" t="str">
            <v>익산어양초</v>
          </cell>
          <cell r="F14" t="str">
            <v>11.95</v>
          </cell>
        </row>
        <row r="15">
          <cell r="C15" t="str">
            <v>김경민</v>
          </cell>
          <cell r="E15" t="str">
            <v>경북문성초</v>
          </cell>
          <cell r="F15" t="str">
            <v>11.99</v>
          </cell>
        </row>
        <row r="16">
          <cell r="C16" t="str">
            <v>최현규</v>
          </cell>
          <cell r="E16" t="str">
            <v>서울신암초</v>
          </cell>
          <cell r="F16" t="str">
            <v>12.04</v>
          </cell>
        </row>
        <row r="17">
          <cell r="C17" t="str">
            <v>전우진</v>
          </cell>
          <cell r="E17" t="str">
            <v>문원초</v>
          </cell>
          <cell r="F17" t="str">
            <v>12.15</v>
          </cell>
        </row>
        <row r="18">
          <cell r="C18" t="str">
            <v>김윤</v>
          </cell>
          <cell r="E18" t="str">
            <v>석전초</v>
          </cell>
          <cell r="F18" t="str">
            <v>12.37</v>
          </cell>
        </row>
      </sheetData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준결조편성"/>
      <sheetName val="준결기록표"/>
      <sheetName val="준결총괄기록표"/>
      <sheetName val="결승조편성"/>
      <sheetName val="결승기록지"/>
    </sheetNames>
    <sheetDataSet>
      <sheetData sheetId="0"/>
      <sheetData sheetId="1"/>
      <sheetData sheetId="2"/>
      <sheetData sheetId="3"/>
      <sheetData sheetId="4"/>
      <sheetData sheetId="5"/>
      <sheetData sheetId="6">
        <row r="8">
          <cell r="G8" t="str">
            <v>0.3</v>
          </cell>
        </row>
        <row r="11">
          <cell r="C11" t="str">
            <v>권가은</v>
          </cell>
          <cell r="E11" t="str">
            <v>동방중</v>
          </cell>
          <cell r="F11" t="str">
            <v>12.37 CR</v>
          </cell>
        </row>
        <row r="12">
          <cell r="C12" t="str">
            <v>김서현</v>
          </cell>
          <cell r="E12" t="str">
            <v>월배중</v>
          </cell>
          <cell r="F12" t="str">
            <v>12.54 CR</v>
          </cell>
        </row>
        <row r="13">
          <cell r="C13" t="str">
            <v>주예지</v>
          </cell>
          <cell r="E13" t="str">
            <v>복주여자중</v>
          </cell>
          <cell r="F13" t="str">
            <v>13.05</v>
          </cell>
        </row>
        <row r="14">
          <cell r="C14" t="str">
            <v>민시윤</v>
          </cell>
          <cell r="E14" t="str">
            <v>충북영동중</v>
          </cell>
          <cell r="F14" t="str">
            <v>13.19</v>
          </cell>
        </row>
        <row r="15">
          <cell r="C15" t="str">
            <v>나예슬</v>
          </cell>
          <cell r="E15" t="str">
            <v>시곡중</v>
          </cell>
          <cell r="F15" t="str">
            <v>13.29</v>
          </cell>
        </row>
        <row r="16">
          <cell r="C16" t="str">
            <v>이혜림</v>
          </cell>
          <cell r="E16" t="str">
            <v>신정여자중</v>
          </cell>
          <cell r="F16" t="str">
            <v>13.48</v>
          </cell>
        </row>
        <row r="17">
          <cell r="C17" t="str">
            <v>이지원</v>
          </cell>
          <cell r="E17" t="str">
            <v>월촌중</v>
          </cell>
          <cell r="F17" t="str">
            <v>13.52</v>
          </cell>
        </row>
        <row r="18">
          <cell r="C18" t="str">
            <v>엄지원</v>
          </cell>
          <cell r="E18" t="str">
            <v>가좌여자중</v>
          </cell>
          <cell r="F18" t="str">
            <v>13.58</v>
          </cell>
        </row>
      </sheetData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준결조편성"/>
      <sheetName val="준결기록표"/>
      <sheetName val="준결총괄기록표"/>
      <sheetName val="결승조편성"/>
      <sheetName val="결승기록지"/>
    </sheetNames>
    <sheetDataSet>
      <sheetData sheetId="0"/>
      <sheetData sheetId="1"/>
      <sheetData sheetId="2"/>
      <sheetData sheetId="3"/>
      <sheetData sheetId="4"/>
      <sheetData sheetId="5"/>
      <sheetData sheetId="6">
        <row r="8">
          <cell r="G8" t="str">
            <v>0.6</v>
          </cell>
        </row>
        <row r="11">
          <cell r="C11" t="str">
            <v>김서현</v>
          </cell>
          <cell r="E11" t="str">
            <v>월배중</v>
          </cell>
          <cell r="F11" t="str">
            <v>25.83 CR</v>
          </cell>
        </row>
        <row r="12">
          <cell r="C12" t="str">
            <v>주예지</v>
          </cell>
          <cell r="E12" t="str">
            <v>복주여자중</v>
          </cell>
          <cell r="F12" t="str">
            <v>26.99</v>
          </cell>
        </row>
        <row r="13">
          <cell r="C13" t="str">
            <v>나예슬</v>
          </cell>
          <cell r="E13" t="str">
            <v>시곡중</v>
          </cell>
          <cell r="F13" t="str">
            <v>27.41</v>
          </cell>
        </row>
        <row r="14">
          <cell r="C14" t="str">
            <v>송혜주</v>
          </cell>
          <cell r="E14" t="str">
            <v>월촌중</v>
          </cell>
          <cell r="F14" t="str">
            <v>27.84</v>
          </cell>
        </row>
        <row r="15">
          <cell r="C15" t="str">
            <v>김도연</v>
          </cell>
          <cell r="E15" t="str">
            <v>세종중</v>
          </cell>
          <cell r="F15" t="str">
            <v>27.91</v>
          </cell>
        </row>
        <row r="16">
          <cell r="C16" t="str">
            <v>이지원</v>
          </cell>
          <cell r="E16" t="str">
            <v>월촌중</v>
          </cell>
          <cell r="F16" t="str">
            <v>28.13</v>
          </cell>
        </row>
        <row r="17">
          <cell r="C17" t="str">
            <v>엄지원</v>
          </cell>
          <cell r="E17" t="str">
            <v>가좌여자중</v>
          </cell>
          <cell r="F17" t="str">
            <v>28.26</v>
          </cell>
        </row>
      </sheetData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준결조편성"/>
      <sheetName val="준결기록표"/>
      <sheetName val="준결총괄기록표"/>
      <sheetName val="결승조편성"/>
      <sheetName val="결승기록지"/>
    </sheetNames>
    <sheetDataSet>
      <sheetData sheetId="0"/>
      <sheetData sheetId="1"/>
      <sheetData sheetId="2"/>
      <sheetData sheetId="3"/>
      <sheetData sheetId="4"/>
      <sheetData sheetId="5"/>
      <sheetData sheetId="6">
        <row r="11">
          <cell r="C11" t="str">
            <v>박교림</v>
          </cell>
          <cell r="E11" t="str">
            <v>부산체육중</v>
          </cell>
          <cell r="F11" t="str">
            <v>59.92 CR</v>
          </cell>
        </row>
        <row r="12">
          <cell r="C12" t="str">
            <v>이하은</v>
          </cell>
          <cell r="E12" t="str">
            <v>광양백운중</v>
          </cell>
          <cell r="F12" t="str">
            <v>1:01.74</v>
          </cell>
        </row>
        <row r="13">
          <cell r="C13" t="str">
            <v>강예담</v>
          </cell>
          <cell r="E13" t="str">
            <v>초읍중</v>
          </cell>
          <cell r="F13" t="str">
            <v>1:03.39</v>
          </cell>
        </row>
        <row r="14">
          <cell r="C14" t="str">
            <v>엄지희</v>
          </cell>
          <cell r="E14" t="str">
            <v>석정여자중</v>
          </cell>
          <cell r="F14" t="str">
            <v>1:05.20</v>
          </cell>
        </row>
        <row r="15">
          <cell r="C15" t="str">
            <v>공효빈</v>
          </cell>
          <cell r="E15" t="str">
            <v>소래중</v>
          </cell>
          <cell r="F15" t="str">
            <v>1:06.15</v>
          </cell>
        </row>
        <row r="16">
          <cell r="C16" t="str">
            <v>강다연</v>
          </cell>
          <cell r="E16" t="str">
            <v>가좌여자중</v>
          </cell>
          <cell r="F16" t="str">
            <v>1:06.16</v>
          </cell>
        </row>
        <row r="17">
          <cell r="C17" t="str">
            <v>김도연</v>
          </cell>
          <cell r="E17" t="str">
            <v>세종중</v>
          </cell>
          <cell r="F17" t="str">
            <v>1:07.13</v>
          </cell>
        </row>
      </sheetData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총괄기록표"/>
      <sheetName val="결승기록지"/>
    </sheetNames>
    <sheetDataSet>
      <sheetData sheetId="0"/>
      <sheetData sheetId="1"/>
      <sheetData sheetId="2">
        <row r="11">
          <cell r="C11" t="str">
            <v>박교림</v>
          </cell>
          <cell r="E11" t="str">
            <v>부산체육중</v>
          </cell>
          <cell r="F11" t="str">
            <v>2:22.35 CR</v>
          </cell>
        </row>
        <row r="12">
          <cell r="C12" t="str">
            <v>이다은</v>
          </cell>
          <cell r="E12" t="str">
            <v>월배중</v>
          </cell>
          <cell r="F12" t="str">
            <v>2:26.24</v>
          </cell>
        </row>
        <row r="13">
          <cell r="C13" t="str">
            <v>공효빈</v>
          </cell>
          <cell r="E13" t="str">
            <v>소래중</v>
          </cell>
          <cell r="F13" t="str">
            <v>2:28.17</v>
          </cell>
        </row>
        <row r="14">
          <cell r="C14" t="str">
            <v>전지현</v>
          </cell>
          <cell r="E14" t="str">
            <v>내동중</v>
          </cell>
          <cell r="F14" t="str">
            <v>2:29.75</v>
          </cell>
        </row>
        <row r="15">
          <cell r="C15" t="str">
            <v>김지아</v>
          </cell>
          <cell r="E15" t="str">
            <v>홍성여자중</v>
          </cell>
          <cell r="F15" t="str">
            <v>2:29.77</v>
          </cell>
        </row>
        <row r="16">
          <cell r="C16" t="str">
            <v>정서은</v>
          </cell>
          <cell r="E16" t="str">
            <v>서생중</v>
          </cell>
          <cell r="F16" t="str">
            <v>2:33.81</v>
          </cell>
        </row>
        <row r="17">
          <cell r="C17" t="str">
            <v>강다연</v>
          </cell>
          <cell r="E17" t="str">
            <v>가좌여자중</v>
          </cell>
          <cell r="F17" t="str">
            <v>2:34.97</v>
          </cell>
        </row>
        <row r="18">
          <cell r="C18" t="str">
            <v>김예은</v>
          </cell>
          <cell r="E18" t="str">
            <v>각리중</v>
          </cell>
          <cell r="F18" t="str">
            <v>2:35.47</v>
          </cell>
        </row>
      </sheetData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총괄기록표"/>
      <sheetName val="결승기록지"/>
    </sheetNames>
    <sheetDataSet>
      <sheetData sheetId="0"/>
      <sheetData sheetId="1"/>
      <sheetData sheetId="2">
        <row r="11">
          <cell r="C11" t="str">
            <v>강나연</v>
          </cell>
          <cell r="E11" t="str">
            <v>충북영동중</v>
          </cell>
          <cell r="F11" t="str">
            <v>5:05.38</v>
          </cell>
        </row>
        <row r="12">
          <cell r="C12" t="str">
            <v>이다은</v>
          </cell>
          <cell r="E12" t="str">
            <v>월배중</v>
          </cell>
          <cell r="F12" t="str">
            <v>5:07.59</v>
          </cell>
        </row>
        <row r="13">
          <cell r="C13" t="str">
            <v>김주연</v>
          </cell>
          <cell r="E13" t="str">
            <v>신정여자중</v>
          </cell>
          <cell r="F13" t="str">
            <v>5:10.29</v>
          </cell>
        </row>
        <row r="14">
          <cell r="C14" t="str">
            <v>김윤정</v>
          </cell>
          <cell r="E14" t="str">
            <v>청아중</v>
          </cell>
          <cell r="F14" t="str">
            <v>5:11.47</v>
          </cell>
        </row>
        <row r="15">
          <cell r="C15" t="str">
            <v>장하연</v>
          </cell>
          <cell r="E15" t="str">
            <v>경기체육중</v>
          </cell>
          <cell r="F15" t="str">
            <v>5:11.87</v>
          </cell>
        </row>
        <row r="16">
          <cell r="C16" t="str">
            <v>김예은</v>
          </cell>
          <cell r="E16" t="str">
            <v>각리중</v>
          </cell>
          <cell r="F16" t="str">
            <v>5:22.19</v>
          </cell>
        </row>
        <row r="17">
          <cell r="C17" t="str">
            <v>지해영</v>
          </cell>
          <cell r="E17" t="str">
            <v>성일중</v>
          </cell>
          <cell r="F17" t="str">
            <v>5:23.96</v>
          </cell>
        </row>
        <row r="18">
          <cell r="C18" t="str">
            <v>정서은</v>
          </cell>
          <cell r="E18" t="str">
            <v>서생중</v>
          </cell>
          <cell r="F18" t="str">
            <v>5:28.89</v>
          </cell>
        </row>
      </sheetData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기록지"/>
    </sheetNames>
    <sheetDataSet>
      <sheetData sheetId="0"/>
      <sheetData sheetId="1">
        <row r="11">
          <cell r="C11" t="str">
            <v>강나연</v>
          </cell>
          <cell r="E11" t="str">
            <v>충북영동중</v>
          </cell>
          <cell r="F11" t="str">
            <v>11:04.82 CR</v>
          </cell>
        </row>
        <row r="12">
          <cell r="C12" t="str">
            <v>김주연</v>
          </cell>
          <cell r="E12" t="str">
            <v>신정여자중</v>
          </cell>
          <cell r="F12" t="str">
            <v>11:05.54 CR</v>
          </cell>
        </row>
        <row r="13">
          <cell r="C13" t="str">
            <v>장하연</v>
          </cell>
          <cell r="E13" t="str">
            <v>경기체육중</v>
          </cell>
          <cell r="F13" t="str">
            <v>11:11.61</v>
          </cell>
        </row>
        <row r="14">
          <cell r="C14" t="str">
            <v>김윤정</v>
          </cell>
          <cell r="E14" t="str">
            <v>청아중</v>
          </cell>
          <cell r="F14" t="str">
            <v>11:50.06</v>
          </cell>
        </row>
        <row r="15">
          <cell r="C15" t="str">
            <v>김소원</v>
          </cell>
          <cell r="E15" t="str">
            <v>경안여자중</v>
          </cell>
          <cell r="F15" t="str">
            <v>11:58.46</v>
          </cell>
        </row>
        <row r="16">
          <cell r="C16" t="str">
            <v>최미진</v>
          </cell>
          <cell r="E16" t="str">
            <v>충북영동중</v>
          </cell>
          <cell r="F16" t="str">
            <v>12:05.20</v>
          </cell>
        </row>
        <row r="17">
          <cell r="C17" t="str">
            <v>이다예</v>
          </cell>
          <cell r="E17" t="str">
            <v>세종중</v>
          </cell>
          <cell r="F17" t="str">
            <v>12:07.32</v>
          </cell>
        </row>
        <row r="18">
          <cell r="C18" t="str">
            <v>이세연</v>
          </cell>
          <cell r="E18" t="str">
            <v>가좌여자중</v>
          </cell>
          <cell r="F18" t="str">
            <v>12:35.18</v>
          </cell>
        </row>
      </sheetData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기록지"/>
    </sheetNames>
    <sheetDataSet>
      <sheetData sheetId="0"/>
      <sheetData sheetId="1">
        <row r="8">
          <cell r="G8">
            <v>0.4</v>
          </cell>
        </row>
        <row r="11">
          <cell r="C11" t="str">
            <v>서민지</v>
          </cell>
          <cell r="E11" t="str">
            <v>북삼중</v>
          </cell>
          <cell r="F11" t="str">
            <v>17.54</v>
          </cell>
        </row>
        <row r="12">
          <cell r="C12" t="str">
            <v>전효진</v>
          </cell>
          <cell r="E12" t="str">
            <v>부원여자중</v>
          </cell>
          <cell r="F12" t="str">
            <v>18.42</v>
          </cell>
        </row>
        <row r="13">
          <cell r="C13" t="str">
            <v>우정민</v>
          </cell>
          <cell r="E13" t="str">
            <v>북삼중</v>
          </cell>
          <cell r="F13" t="str">
            <v>20.07</v>
          </cell>
        </row>
        <row r="14">
          <cell r="C14" t="str">
            <v>이다예</v>
          </cell>
          <cell r="E14" t="str">
            <v>세종중</v>
          </cell>
          <cell r="F14" t="str">
            <v>20.59</v>
          </cell>
        </row>
        <row r="15">
          <cell r="C15" t="str">
            <v>이세은</v>
          </cell>
          <cell r="E15" t="str">
            <v>세종중</v>
          </cell>
          <cell r="F15" t="str">
            <v>24.46</v>
          </cell>
        </row>
      </sheetData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기록지"/>
    </sheetNames>
    <sheetDataSet>
      <sheetData sheetId="0"/>
      <sheetData sheetId="1">
        <row r="11">
          <cell r="C11" t="str">
            <v>정채연</v>
          </cell>
          <cell r="E11" t="str">
            <v>철산중</v>
          </cell>
          <cell r="F11" t="str">
            <v xml:space="preserve">16:31.07 </v>
          </cell>
        </row>
        <row r="12">
          <cell r="C12" t="str">
            <v>김효민</v>
          </cell>
          <cell r="E12" t="str">
            <v>남원중</v>
          </cell>
          <cell r="F12" t="str">
            <v>21:21.52</v>
          </cell>
        </row>
        <row r="13">
          <cell r="C13" t="str">
            <v>이지아</v>
          </cell>
          <cell r="E13" t="str">
            <v>부산체육중</v>
          </cell>
          <cell r="F13" t="str">
            <v>21:44.53</v>
          </cell>
        </row>
      </sheetData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높이"/>
      <sheetName val="장대"/>
      <sheetName val="멀리"/>
      <sheetName val="세단"/>
      <sheetName val="포환"/>
      <sheetName val="원반"/>
      <sheetName val="투창"/>
    </sheetNames>
    <sheetDataSet>
      <sheetData sheetId="0">
        <row r="11">
          <cell r="C11" t="str">
            <v>이선민</v>
          </cell>
          <cell r="E11" t="str">
            <v>백운중</v>
          </cell>
          <cell r="F11" t="str">
            <v>1.45</v>
          </cell>
        </row>
        <row r="12">
          <cell r="C12" t="str">
            <v>제희정</v>
          </cell>
          <cell r="E12" t="str">
            <v>신주중</v>
          </cell>
          <cell r="F12" t="str">
            <v>1.45</v>
          </cell>
        </row>
        <row r="13">
          <cell r="C13" t="str">
            <v>이세은</v>
          </cell>
          <cell r="E13" t="str">
            <v>세종중</v>
          </cell>
          <cell r="F13" t="str">
            <v>1.30</v>
          </cell>
        </row>
        <row r="14">
          <cell r="C14" t="str">
            <v>이예인</v>
          </cell>
          <cell r="E14" t="str">
            <v>부산체육중</v>
          </cell>
          <cell r="F14" t="str">
            <v>1.30</v>
          </cell>
        </row>
      </sheetData>
      <sheetData sheetId="1">
        <row r="11">
          <cell r="C11" t="str">
            <v>김하빛</v>
          </cell>
          <cell r="E11" t="str">
            <v>경기체육중</v>
          </cell>
          <cell r="F11" t="str">
            <v>2.10</v>
          </cell>
        </row>
      </sheetData>
      <sheetData sheetId="2">
        <row r="11">
          <cell r="C11" t="str">
            <v>권가은</v>
          </cell>
          <cell r="E11" t="str">
            <v>동방중</v>
          </cell>
          <cell r="F11" t="str">
            <v>5.39 CR</v>
          </cell>
          <cell r="G11" t="str">
            <v>-0.3</v>
          </cell>
        </row>
        <row r="12">
          <cell r="C12" t="str">
            <v>이정원</v>
          </cell>
          <cell r="E12" t="str">
            <v>장산중</v>
          </cell>
          <cell r="F12" t="str">
            <v>5.09</v>
          </cell>
          <cell r="G12" t="str">
            <v>0.3</v>
          </cell>
        </row>
        <row r="13">
          <cell r="C13" t="str">
            <v>이하은</v>
          </cell>
          <cell r="E13" t="str">
            <v>광양백운중</v>
          </cell>
          <cell r="F13" t="str">
            <v>4.89</v>
          </cell>
          <cell r="G13" t="str">
            <v>0.2</v>
          </cell>
        </row>
        <row r="14">
          <cell r="C14" t="str">
            <v>김태은</v>
          </cell>
          <cell r="E14" t="str">
            <v>철산중</v>
          </cell>
          <cell r="F14" t="str">
            <v>4.83</v>
          </cell>
          <cell r="G14" t="str">
            <v>0.1</v>
          </cell>
        </row>
        <row r="15">
          <cell r="C15" t="str">
            <v>민시윤</v>
          </cell>
          <cell r="E15" t="str">
            <v>충북영동중</v>
          </cell>
          <cell r="F15" t="str">
            <v>4.79</v>
          </cell>
          <cell r="G15" t="str">
            <v>-0.4</v>
          </cell>
        </row>
        <row r="16">
          <cell r="C16" t="str">
            <v>이소정</v>
          </cell>
          <cell r="E16" t="str">
            <v>대전체육중</v>
          </cell>
          <cell r="F16" t="str">
            <v>4.45</v>
          </cell>
          <cell r="G16" t="str">
            <v>-0.0</v>
          </cell>
        </row>
        <row r="17">
          <cell r="C17" t="str">
            <v>이윤채</v>
          </cell>
          <cell r="E17" t="str">
            <v>불광중</v>
          </cell>
          <cell r="F17" t="str">
            <v>4.32</v>
          </cell>
          <cell r="G17" t="str">
            <v>0.5</v>
          </cell>
        </row>
        <row r="18">
          <cell r="C18" t="str">
            <v>탁미소</v>
          </cell>
          <cell r="E18" t="str">
            <v>용인중</v>
          </cell>
          <cell r="F18" t="str">
            <v>4.30</v>
          </cell>
          <cell r="G18" t="str">
            <v>-0.3</v>
          </cell>
        </row>
      </sheetData>
      <sheetData sheetId="3">
        <row r="11">
          <cell r="C11" t="str">
            <v>전효진</v>
          </cell>
          <cell r="E11" t="str">
            <v>부원여자중</v>
          </cell>
          <cell r="F11" t="str">
            <v>9.97</v>
          </cell>
          <cell r="G11" t="str">
            <v>0.2</v>
          </cell>
        </row>
        <row r="12">
          <cell r="C12" t="str">
            <v>이선민</v>
          </cell>
          <cell r="E12" t="str">
            <v>백운중</v>
          </cell>
          <cell r="F12" t="str">
            <v>9.91</v>
          </cell>
          <cell r="G12" t="str">
            <v>0.1</v>
          </cell>
        </row>
        <row r="13">
          <cell r="C13" t="str">
            <v>장서빈</v>
          </cell>
          <cell r="E13" t="str">
            <v>강원체육중</v>
          </cell>
          <cell r="F13" t="str">
            <v>9.45</v>
          </cell>
          <cell r="G13" t="str">
            <v>0.6</v>
          </cell>
        </row>
        <row r="14">
          <cell r="C14" t="str">
            <v>이윤채</v>
          </cell>
          <cell r="E14" t="str">
            <v>불광중</v>
          </cell>
          <cell r="F14" t="str">
            <v>9.37</v>
          </cell>
          <cell r="G14" t="str">
            <v>0.2</v>
          </cell>
        </row>
        <row r="15">
          <cell r="C15" t="str">
            <v>여세진</v>
          </cell>
          <cell r="E15" t="str">
            <v>광주체육중</v>
          </cell>
          <cell r="F15" t="str">
            <v>9.09</v>
          </cell>
          <cell r="G15" t="str">
            <v>0.3</v>
          </cell>
        </row>
      </sheetData>
      <sheetData sheetId="4">
        <row r="11">
          <cell r="C11" t="str">
            <v>구은률</v>
          </cell>
          <cell r="E11" t="str">
            <v>경기체육중</v>
          </cell>
          <cell r="F11" t="str">
            <v>11.27</v>
          </cell>
        </row>
        <row r="12">
          <cell r="C12" t="str">
            <v>김재경</v>
          </cell>
          <cell r="E12" t="str">
            <v>장산중</v>
          </cell>
          <cell r="F12" t="str">
            <v>10.02</v>
          </cell>
        </row>
        <row r="13">
          <cell r="C13" t="str">
            <v>안태현</v>
          </cell>
          <cell r="E13" t="str">
            <v>내동중</v>
          </cell>
          <cell r="F13" t="str">
            <v>9.92</v>
          </cell>
        </row>
        <row r="14">
          <cell r="C14" t="str">
            <v>우지우</v>
          </cell>
          <cell r="E14" t="str">
            <v>전남체육중</v>
          </cell>
          <cell r="F14" t="str">
            <v>9.58</v>
          </cell>
        </row>
        <row r="15">
          <cell r="C15" t="str">
            <v>김나연</v>
          </cell>
          <cell r="E15" t="str">
            <v>서림여자중</v>
          </cell>
          <cell r="F15" t="str">
            <v>9.22</v>
          </cell>
        </row>
        <row r="16">
          <cell r="C16" t="str">
            <v>한채은</v>
          </cell>
          <cell r="E16" t="str">
            <v>관양중</v>
          </cell>
          <cell r="F16" t="str">
            <v>8.92</v>
          </cell>
        </row>
        <row r="17">
          <cell r="C17" t="str">
            <v>조영채</v>
          </cell>
          <cell r="E17" t="str">
            <v>주례여자중</v>
          </cell>
          <cell r="F17" t="str">
            <v>7.84</v>
          </cell>
        </row>
        <row r="18">
          <cell r="C18" t="str">
            <v>박서은</v>
          </cell>
          <cell r="E18" t="str">
            <v>반곡중</v>
          </cell>
          <cell r="F18" t="str">
            <v>7.66</v>
          </cell>
        </row>
      </sheetData>
      <sheetData sheetId="5">
        <row r="11">
          <cell r="C11" t="str">
            <v>김나연</v>
          </cell>
          <cell r="E11" t="str">
            <v>서림여자중</v>
          </cell>
          <cell r="F11" t="str">
            <v>28.96 CR</v>
          </cell>
        </row>
        <row r="12">
          <cell r="C12" t="str">
            <v>박기쁨</v>
          </cell>
          <cell r="E12" t="str">
            <v>경안여자중</v>
          </cell>
          <cell r="F12" t="str">
            <v>26.83</v>
          </cell>
        </row>
        <row r="13">
          <cell r="C13" t="str">
            <v>우지우</v>
          </cell>
          <cell r="E13" t="str">
            <v>전남체육중</v>
          </cell>
          <cell r="F13" t="str">
            <v>25.96</v>
          </cell>
        </row>
        <row r="14">
          <cell r="C14" t="str">
            <v>김서율</v>
          </cell>
          <cell r="E14" t="str">
            <v>인제중</v>
          </cell>
          <cell r="F14" t="str">
            <v>25.40</v>
          </cell>
        </row>
        <row r="15">
          <cell r="C15" t="str">
            <v>김재경</v>
          </cell>
          <cell r="E15" t="str">
            <v>장산중</v>
          </cell>
          <cell r="F15" t="str">
            <v>24.68</v>
          </cell>
        </row>
        <row r="16">
          <cell r="C16" t="str">
            <v>이다연</v>
          </cell>
          <cell r="E16" t="str">
            <v>원주여자중</v>
          </cell>
          <cell r="F16" t="str">
            <v>24.09</v>
          </cell>
        </row>
        <row r="17">
          <cell r="C17" t="str">
            <v>구은률</v>
          </cell>
          <cell r="E17" t="str">
            <v>경기체육중</v>
          </cell>
          <cell r="F17" t="str">
            <v>21.12</v>
          </cell>
        </row>
        <row r="18">
          <cell r="C18" t="str">
            <v>오유정</v>
          </cell>
          <cell r="E18" t="str">
            <v>서생중</v>
          </cell>
          <cell r="F18" t="str">
            <v>20.97</v>
          </cell>
        </row>
      </sheetData>
      <sheetData sheetId="6">
        <row r="11">
          <cell r="C11" t="str">
            <v>박혜린</v>
          </cell>
          <cell r="E11" t="str">
            <v>홍성여자중</v>
          </cell>
          <cell r="F11" t="str">
            <v>40.64 CR</v>
          </cell>
        </row>
        <row r="12">
          <cell r="C12" t="str">
            <v>오유정</v>
          </cell>
          <cell r="E12" t="str">
            <v>서생중</v>
          </cell>
          <cell r="F12" t="str">
            <v>31.32 CR</v>
          </cell>
        </row>
        <row r="13">
          <cell r="C13" t="str">
            <v>안태현</v>
          </cell>
          <cell r="E13" t="str">
            <v>내동중</v>
          </cell>
          <cell r="F13" t="str">
            <v>29.23 CR</v>
          </cell>
        </row>
        <row r="14">
          <cell r="C14" t="str">
            <v>임정현</v>
          </cell>
          <cell r="E14" t="str">
            <v>청아중</v>
          </cell>
          <cell r="F14" t="str">
            <v>28.55 CR</v>
          </cell>
        </row>
        <row r="15">
          <cell r="C15" t="str">
            <v>박보은</v>
          </cell>
          <cell r="E15" t="str">
            <v>서생중</v>
          </cell>
          <cell r="F15" t="str">
            <v>27.72 CR</v>
          </cell>
        </row>
        <row r="16">
          <cell r="C16" t="str">
            <v>조예담</v>
          </cell>
          <cell r="E16" t="str">
            <v>강원체육중</v>
          </cell>
          <cell r="F16" t="str">
            <v>26.69 CR</v>
          </cell>
        </row>
        <row r="17">
          <cell r="C17" t="str">
            <v>노현지</v>
          </cell>
          <cell r="E17" t="str">
            <v>문경여자중</v>
          </cell>
          <cell r="F17" t="str">
            <v>22.94</v>
          </cell>
        </row>
        <row r="18">
          <cell r="C18" t="str">
            <v>김연담</v>
          </cell>
          <cell r="E18" t="str">
            <v>세종중</v>
          </cell>
          <cell r="F18" t="str">
            <v>20.67</v>
          </cell>
        </row>
      </sheetData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준결조편성"/>
      <sheetName val="준결기록표"/>
      <sheetName val="준결총괄기록표"/>
      <sheetName val="결승조편성"/>
      <sheetName val="결승기록지"/>
    </sheetNames>
    <sheetDataSet>
      <sheetData sheetId="0"/>
      <sheetData sheetId="1"/>
      <sheetData sheetId="2"/>
      <sheetData sheetId="3"/>
      <sheetData sheetId="4"/>
      <sheetData sheetId="5"/>
      <sheetData sheetId="6">
        <row r="8">
          <cell r="G8" t="str">
            <v>0.6</v>
          </cell>
        </row>
        <row r="11">
          <cell r="C11" t="str">
            <v>서예준</v>
          </cell>
          <cell r="E11" t="str">
            <v>압량중</v>
          </cell>
          <cell r="F11" t="str">
            <v>11.07 CR</v>
          </cell>
        </row>
        <row r="12">
          <cell r="C12" t="str">
            <v>이승훈</v>
          </cell>
          <cell r="E12" t="str">
            <v>성서중</v>
          </cell>
          <cell r="F12" t="str">
            <v>11.25 CR</v>
          </cell>
        </row>
        <row r="13">
          <cell r="C13" t="str">
            <v>강민준</v>
          </cell>
          <cell r="E13" t="str">
            <v>시흥중</v>
          </cell>
          <cell r="F13" t="str">
            <v>11.31 CR</v>
          </cell>
        </row>
        <row r="14">
          <cell r="C14" t="str">
            <v>나예준</v>
          </cell>
          <cell r="E14" t="str">
            <v>선주중</v>
          </cell>
          <cell r="F14" t="str">
            <v>11.54</v>
          </cell>
        </row>
        <row r="15">
          <cell r="C15" t="str">
            <v>이지환</v>
          </cell>
          <cell r="E15" t="str">
            <v>불국중</v>
          </cell>
          <cell r="F15" t="str">
            <v>11.60</v>
          </cell>
        </row>
        <row r="16">
          <cell r="C16" t="str">
            <v>신지호</v>
          </cell>
          <cell r="E16" t="str">
            <v>월촌중</v>
          </cell>
          <cell r="F16" t="str">
            <v>11.61</v>
          </cell>
        </row>
        <row r="17">
          <cell r="C17" t="str">
            <v>최예준</v>
          </cell>
          <cell r="E17" t="str">
            <v>덕정중</v>
          </cell>
          <cell r="F17" t="str">
            <v>11.70</v>
          </cell>
        </row>
        <row r="18">
          <cell r="C18" t="str">
            <v>윤하성</v>
          </cell>
          <cell r="E18" t="str">
            <v>성일중</v>
          </cell>
          <cell r="F18" t="str">
            <v>11.71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준결조편성"/>
      <sheetName val="준결기록표"/>
      <sheetName val="준결총괄기록표"/>
      <sheetName val="결승조편성"/>
      <sheetName val="결승기록지"/>
    </sheetNames>
    <sheetDataSet>
      <sheetData sheetId="0"/>
      <sheetData sheetId="1"/>
      <sheetData sheetId="2"/>
      <sheetData sheetId="3"/>
      <sheetData sheetId="4"/>
      <sheetData sheetId="5"/>
      <sheetData sheetId="6">
        <row r="8">
          <cell r="G8" t="str">
            <v>-1.3</v>
          </cell>
        </row>
        <row r="11">
          <cell r="C11" t="str">
            <v>박수연</v>
          </cell>
          <cell r="E11" t="str">
            <v>전북이리초</v>
          </cell>
          <cell r="F11" t="str">
            <v>11.27</v>
          </cell>
        </row>
        <row r="12">
          <cell r="C12" t="str">
            <v>김혜민</v>
          </cell>
          <cell r="E12" t="str">
            <v>인천동춘초</v>
          </cell>
          <cell r="F12" t="str">
            <v>11.62</v>
          </cell>
        </row>
        <row r="13">
          <cell r="C13" t="str">
            <v>차시연</v>
          </cell>
          <cell r="E13" t="str">
            <v>부산초읍초</v>
          </cell>
          <cell r="F13" t="str">
            <v>11.94</v>
          </cell>
        </row>
        <row r="14">
          <cell r="C14" t="str">
            <v>김예영</v>
          </cell>
          <cell r="E14" t="str">
            <v>서울경동초</v>
          </cell>
          <cell r="F14" t="str">
            <v>11.97</v>
          </cell>
        </row>
        <row r="15">
          <cell r="C15" t="str">
            <v>정라희</v>
          </cell>
          <cell r="E15" t="str">
            <v>인천논곡초</v>
          </cell>
          <cell r="F15" t="str">
            <v>12.13</v>
          </cell>
        </row>
        <row r="16">
          <cell r="C16" t="str">
            <v>박민정</v>
          </cell>
          <cell r="E16" t="str">
            <v>문원초</v>
          </cell>
          <cell r="F16" t="str">
            <v>12.39</v>
          </cell>
        </row>
        <row r="17">
          <cell r="C17" t="str">
            <v>황가은</v>
          </cell>
          <cell r="E17" t="str">
            <v>영천중앙초</v>
          </cell>
          <cell r="F17" t="str">
            <v>12.43</v>
          </cell>
        </row>
        <row r="18">
          <cell r="C18" t="str">
            <v>오하은</v>
          </cell>
          <cell r="E18" t="str">
            <v>포은초</v>
          </cell>
          <cell r="F18" t="str">
            <v>12.47</v>
          </cell>
        </row>
      </sheetData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준결조편성"/>
      <sheetName val="준결기록표"/>
      <sheetName val="준결총괄기록표"/>
      <sheetName val="결승조편성"/>
      <sheetName val="결승기록지"/>
    </sheetNames>
    <sheetDataSet>
      <sheetData sheetId="0"/>
      <sheetData sheetId="1"/>
      <sheetData sheetId="2"/>
      <sheetData sheetId="3"/>
      <sheetData sheetId="4"/>
      <sheetData sheetId="5"/>
      <sheetData sheetId="6">
        <row r="8">
          <cell r="G8" t="str">
            <v>0.5</v>
          </cell>
        </row>
        <row r="11">
          <cell r="C11" t="str">
            <v>이승훈</v>
          </cell>
          <cell r="E11" t="str">
            <v>성서중</v>
          </cell>
          <cell r="F11" t="str">
            <v>22.88 CR</v>
          </cell>
        </row>
        <row r="12">
          <cell r="C12" t="str">
            <v>강민준</v>
          </cell>
          <cell r="E12" t="str">
            <v>시흥중</v>
          </cell>
          <cell r="F12" t="str">
            <v>23.23</v>
          </cell>
        </row>
        <row r="13">
          <cell r="C13" t="str">
            <v>신지호</v>
          </cell>
          <cell r="E13" t="str">
            <v>월촌중</v>
          </cell>
          <cell r="F13" t="str">
            <v>23.27</v>
          </cell>
        </row>
        <row r="14">
          <cell r="C14" t="str">
            <v>정민재</v>
          </cell>
          <cell r="E14" t="str">
            <v>순심중</v>
          </cell>
          <cell r="F14" t="str">
            <v>23.42</v>
          </cell>
        </row>
        <row r="15">
          <cell r="C15" t="str">
            <v>최예준</v>
          </cell>
          <cell r="E15" t="str">
            <v>덕정중</v>
          </cell>
          <cell r="F15" t="str">
            <v>23.58</v>
          </cell>
        </row>
        <row r="16">
          <cell r="C16" t="str">
            <v>황원우</v>
          </cell>
          <cell r="E16" t="str">
            <v>광주체육중</v>
          </cell>
          <cell r="F16" t="str">
            <v>23.77</v>
          </cell>
        </row>
        <row r="17">
          <cell r="C17" t="str">
            <v>최환수</v>
          </cell>
          <cell r="E17" t="str">
            <v>반곡중</v>
          </cell>
          <cell r="F17" t="str">
            <v>24.13</v>
          </cell>
        </row>
        <row r="18">
          <cell r="C18" t="str">
            <v>백의연</v>
          </cell>
          <cell r="E18" t="str">
            <v>광주체육중</v>
          </cell>
          <cell r="F18" t="str">
            <v>24.30</v>
          </cell>
        </row>
      </sheetData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준결조편성"/>
      <sheetName val="준결기록표"/>
      <sheetName val="준결총괄기록표"/>
      <sheetName val="결승조편성"/>
      <sheetName val="결승기록지"/>
    </sheetNames>
    <sheetDataSet>
      <sheetData sheetId="0"/>
      <sheetData sheetId="1"/>
      <sheetData sheetId="2"/>
      <sheetData sheetId="3"/>
      <sheetData sheetId="4"/>
      <sheetData sheetId="5"/>
      <sheetData sheetId="6">
        <row r="11">
          <cell r="C11" t="str">
            <v>김시후</v>
          </cell>
          <cell r="E11" t="str">
            <v>부천부곡중</v>
          </cell>
          <cell r="F11" t="str">
            <v>52.05</v>
          </cell>
        </row>
        <row r="12">
          <cell r="C12" t="str">
            <v>김하성</v>
          </cell>
          <cell r="E12" t="str">
            <v>울산중</v>
          </cell>
          <cell r="F12" t="str">
            <v>52.32</v>
          </cell>
        </row>
        <row r="13">
          <cell r="C13" t="str">
            <v>최환수</v>
          </cell>
          <cell r="E13" t="str">
            <v>반곡중</v>
          </cell>
          <cell r="F13" t="str">
            <v>53.53</v>
          </cell>
        </row>
        <row r="14">
          <cell r="C14" t="str">
            <v>김현민</v>
          </cell>
          <cell r="E14" t="str">
            <v>월촌중</v>
          </cell>
          <cell r="F14" t="str">
            <v>54.48</v>
          </cell>
        </row>
        <row r="15">
          <cell r="C15" t="str">
            <v>안지후</v>
          </cell>
          <cell r="E15" t="str">
            <v>경기체육중</v>
          </cell>
          <cell r="F15" t="str">
            <v>54.50</v>
          </cell>
        </row>
        <row r="16">
          <cell r="C16" t="str">
            <v>이지환</v>
          </cell>
          <cell r="E16" t="str">
            <v>불국중</v>
          </cell>
          <cell r="F16" t="str">
            <v>55.52</v>
          </cell>
        </row>
        <row r="17">
          <cell r="C17" t="str">
            <v>김한결</v>
          </cell>
          <cell r="E17" t="str">
            <v>금파중</v>
          </cell>
          <cell r="F17" t="str">
            <v>55.60</v>
          </cell>
        </row>
        <row r="18">
          <cell r="C18" t="str">
            <v>이재혁</v>
          </cell>
          <cell r="E18" t="str">
            <v>해룡중</v>
          </cell>
          <cell r="F18" t="str">
            <v>56.35</v>
          </cell>
        </row>
      </sheetData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총괄기록표"/>
      <sheetName val="결승기록지"/>
    </sheetNames>
    <sheetDataSet>
      <sheetData sheetId="0"/>
      <sheetData sheetId="1"/>
      <sheetData sheetId="2">
        <row r="11">
          <cell r="C11" t="str">
            <v>김하성</v>
          </cell>
          <cell r="E11" t="str">
            <v>울산중</v>
          </cell>
          <cell r="F11" t="str">
            <v>2:05.11</v>
          </cell>
        </row>
        <row r="12">
          <cell r="C12" t="str">
            <v>왕현빈</v>
          </cell>
          <cell r="E12" t="str">
            <v>경주중</v>
          </cell>
          <cell r="F12" t="str">
            <v>2:07.22</v>
          </cell>
        </row>
        <row r="13">
          <cell r="C13" t="str">
            <v>문유빈</v>
          </cell>
          <cell r="E13" t="str">
            <v>옥천중</v>
          </cell>
          <cell r="F13" t="str">
            <v>2:10.05</v>
          </cell>
        </row>
        <row r="14">
          <cell r="C14" t="str">
            <v>김진욱</v>
          </cell>
          <cell r="E14" t="str">
            <v>순심중</v>
          </cell>
          <cell r="F14" t="str">
            <v>2:10.17</v>
          </cell>
        </row>
        <row r="15">
          <cell r="C15" t="str">
            <v>조윤혁</v>
          </cell>
          <cell r="E15" t="str">
            <v>경북금오중</v>
          </cell>
          <cell r="F15" t="str">
            <v>2:10.78</v>
          </cell>
        </row>
        <row r="16">
          <cell r="C16" t="str">
            <v>박교범</v>
          </cell>
          <cell r="E16" t="str">
            <v>부산체육중</v>
          </cell>
          <cell r="F16" t="str">
            <v>2:11.36</v>
          </cell>
        </row>
        <row r="17">
          <cell r="C17" t="str">
            <v>김인섭</v>
          </cell>
          <cell r="E17" t="str">
            <v>반곡중</v>
          </cell>
          <cell r="F17" t="str">
            <v>2:13.43</v>
          </cell>
        </row>
        <row r="18">
          <cell r="C18" t="str">
            <v>김성윤</v>
          </cell>
          <cell r="E18" t="str">
            <v>양정중</v>
          </cell>
          <cell r="F18" t="str">
            <v>2:13.50</v>
          </cell>
        </row>
      </sheetData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총괄기록표"/>
      <sheetName val="결승기록지"/>
    </sheetNames>
    <sheetDataSet>
      <sheetData sheetId="0"/>
      <sheetData sheetId="1"/>
      <sheetData sheetId="2">
        <row r="11">
          <cell r="C11" t="str">
            <v>김동연</v>
          </cell>
          <cell r="E11" t="str">
            <v>신주중</v>
          </cell>
          <cell r="F11" t="str">
            <v>4:18.22 CR</v>
          </cell>
        </row>
        <row r="12">
          <cell r="C12" t="str">
            <v>왕현빈</v>
          </cell>
          <cell r="E12" t="str">
            <v>경주중</v>
          </cell>
          <cell r="F12" t="str">
            <v>4:18.87 CR</v>
          </cell>
        </row>
        <row r="13">
          <cell r="C13" t="str">
            <v>전형준</v>
          </cell>
          <cell r="E13" t="str">
            <v>경북체육중</v>
          </cell>
          <cell r="F13" t="str">
            <v>4:20.81 CR</v>
          </cell>
        </row>
        <row r="14">
          <cell r="C14" t="str">
            <v>손태욱</v>
          </cell>
          <cell r="E14" t="str">
            <v>부원중</v>
          </cell>
          <cell r="F14" t="str">
            <v>4:22.98 CR</v>
          </cell>
        </row>
        <row r="15">
          <cell r="C15" t="str">
            <v>최대한</v>
          </cell>
          <cell r="E15" t="str">
            <v>시곡중</v>
          </cell>
          <cell r="F15" t="str">
            <v>4:33.26</v>
          </cell>
        </row>
        <row r="16">
          <cell r="C16" t="str">
            <v>오지훈</v>
          </cell>
          <cell r="E16" t="str">
            <v>인천남중</v>
          </cell>
          <cell r="F16" t="str">
            <v>4:35.43</v>
          </cell>
        </row>
        <row r="17">
          <cell r="C17" t="str">
            <v>최진호</v>
          </cell>
          <cell r="E17" t="str">
            <v>성보중</v>
          </cell>
          <cell r="F17" t="str">
            <v>4:35.48</v>
          </cell>
        </row>
        <row r="18">
          <cell r="C18" t="str">
            <v>김인섭</v>
          </cell>
          <cell r="E18" t="str">
            <v>반곡중</v>
          </cell>
          <cell r="F18" t="str">
            <v>4:36.73</v>
          </cell>
        </row>
      </sheetData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기록지"/>
    </sheetNames>
    <sheetDataSet>
      <sheetData sheetId="0"/>
      <sheetData sheetId="1">
        <row r="11">
          <cell r="C11" t="str">
            <v>김동연</v>
          </cell>
          <cell r="E11" t="str">
            <v>신주중</v>
          </cell>
          <cell r="F11" t="str">
            <v>9:39.39</v>
          </cell>
        </row>
        <row r="12">
          <cell r="C12" t="str">
            <v>전형준</v>
          </cell>
          <cell r="E12" t="str">
            <v>경북체육중</v>
          </cell>
          <cell r="F12" t="str">
            <v>9:52.75</v>
          </cell>
        </row>
        <row r="13">
          <cell r="C13" t="str">
            <v>박상호</v>
          </cell>
          <cell r="E13" t="str">
            <v>양양중</v>
          </cell>
          <cell r="F13" t="str">
            <v>10:02.23</v>
          </cell>
        </row>
        <row r="14">
          <cell r="C14" t="str">
            <v>최진호</v>
          </cell>
          <cell r="E14" t="str">
            <v>성보중</v>
          </cell>
          <cell r="F14" t="str">
            <v>10:18.18</v>
          </cell>
        </row>
        <row r="15">
          <cell r="C15" t="str">
            <v>오지훈</v>
          </cell>
          <cell r="E15" t="str">
            <v>인천남중</v>
          </cell>
          <cell r="F15" t="str">
            <v>10:18.20</v>
          </cell>
        </row>
        <row r="16">
          <cell r="C16" t="str">
            <v>서민재</v>
          </cell>
          <cell r="E16" t="str">
            <v>서곶중</v>
          </cell>
          <cell r="F16" t="str">
            <v>10:40.32</v>
          </cell>
        </row>
        <row r="17">
          <cell r="C17" t="str">
            <v>진유창</v>
          </cell>
          <cell r="E17" t="str">
            <v>경기체육중</v>
          </cell>
          <cell r="F17" t="str">
            <v>10:40.53</v>
          </cell>
        </row>
        <row r="18">
          <cell r="C18" t="str">
            <v>김주영</v>
          </cell>
          <cell r="E18" t="str">
            <v>옥천중</v>
          </cell>
          <cell r="F18" t="str">
            <v>10:59.72</v>
          </cell>
        </row>
      </sheetData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결승조편성"/>
      <sheetName val="결승기록지"/>
    </sheetNames>
    <sheetDataSet>
      <sheetData sheetId="0"/>
      <sheetData sheetId="1"/>
      <sheetData sheetId="2"/>
      <sheetData sheetId="3">
        <row r="8">
          <cell r="G8" t="str">
            <v>0.3</v>
          </cell>
        </row>
        <row r="11">
          <cell r="C11" t="str">
            <v>백의연</v>
          </cell>
          <cell r="E11" t="str">
            <v>광주체육중</v>
          </cell>
          <cell r="F11" t="str">
            <v>15.75 CR</v>
          </cell>
        </row>
        <row r="12">
          <cell r="C12" t="str">
            <v>김은찬</v>
          </cell>
          <cell r="E12" t="str">
            <v>문산수억중</v>
          </cell>
          <cell r="F12" t="str">
            <v>17.02</v>
          </cell>
        </row>
        <row r="13">
          <cell r="C13" t="str">
            <v>이경률</v>
          </cell>
          <cell r="E13" t="str">
            <v>동명중</v>
          </cell>
          <cell r="F13" t="str">
            <v>17.36</v>
          </cell>
        </row>
        <row r="14">
          <cell r="C14" t="str">
            <v>박민형</v>
          </cell>
          <cell r="E14" t="str">
            <v>부천부곡중</v>
          </cell>
          <cell r="F14" t="str">
            <v>17.97</v>
          </cell>
        </row>
        <row r="15">
          <cell r="C15" t="str">
            <v>임경민</v>
          </cell>
          <cell r="E15" t="str">
            <v>계남중</v>
          </cell>
          <cell r="F15" t="str">
            <v>18.26</v>
          </cell>
        </row>
        <row r="16">
          <cell r="C16" t="str">
            <v>이주혁</v>
          </cell>
          <cell r="E16" t="str">
            <v>대전대신중</v>
          </cell>
          <cell r="F16" t="str">
            <v>18.35</v>
          </cell>
        </row>
        <row r="17">
          <cell r="C17" t="str">
            <v>박태현</v>
          </cell>
          <cell r="E17" t="str">
            <v>청아중</v>
          </cell>
          <cell r="F17" t="str">
            <v>18.52</v>
          </cell>
        </row>
      </sheetData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기록지"/>
    </sheetNames>
    <sheetDataSet>
      <sheetData sheetId="0"/>
      <sheetData sheetId="1">
        <row r="11">
          <cell r="C11" t="str">
            <v>차민재</v>
          </cell>
          <cell r="E11" t="str">
            <v>부산체육중</v>
          </cell>
          <cell r="F11" t="str">
            <v>16:19.94 CR</v>
          </cell>
        </row>
        <row r="12">
          <cell r="C12" t="str">
            <v>홍석현</v>
          </cell>
          <cell r="E12" t="str">
            <v>송내중앙중</v>
          </cell>
          <cell r="F12" t="str">
            <v>16:39.20 CR</v>
          </cell>
        </row>
        <row r="13">
          <cell r="C13" t="str">
            <v>노태현</v>
          </cell>
          <cell r="E13" t="str">
            <v>점촌중</v>
          </cell>
          <cell r="F13" t="str">
            <v>17:03.95 CR</v>
          </cell>
        </row>
      </sheetData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높이"/>
      <sheetName val="장대"/>
      <sheetName val="멀리"/>
      <sheetName val="세단"/>
      <sheetName val="포환"/>
      <sheetName val="원반"/>
      <sheetName val="투창"/>
    </sheetNames>
    <sheetDataSet>
      <sheetData sheetId="0">
        <row r="11">
          <cell r="C11" t="str">
            <v>정현담</v>
          </cell>
          <cell r="E11" t="str">
            <v>전남체육중</v>
          </cell>
          <cell r="F11" t="str">
            <v>1.83 CR</v>
          </cell>
        </row>
        <row r="12">
          <cell r="C12" t="str">
            <v>변종훈</v>
          </cell>
          <cell r="E12" t="str">
            <v>진해남중</v>
          </cell>
          <cell r="F12" t="str">
            <v>1.83 CR</v>
          </cell>
        </row>
        <row r="13">
          <cell r="C13" t="str">
            <v>하도훈</v>
          </cell>
          <cell r="E13" t="str">
            <v>대전송촌중</v>
          </cell>
          <cell r="F13" t="str">
            <v>1.75 CT</v>
          </cell>
        </row>
        <row r="14">
          <cell r="C14" t="str">
            <v>양호석</v>
          </cell>
          <cell r="E14" t="str">
            <v>경북체육중</v>
          </cell>
          <cell r="F14" t="str">
            <v>1.60</v>
          </cell>
        </row>
        <row r="15">
          <cell r="C15" t="str">
            <v>이예찬</v>
          </cell>
          <cell r="E15" t="str">
            <v>광주체육중</v>
          </cell>
          <cell r="F15" t="str">
            <v>1.60</v>
          </cell>
        </row>
      </sheetData>
      <sheetData sheetId="1">
        <row r="11">
          <cell r="C11" t="str">
            <v>이명지</v>
          </cell>
          <cell r="E11" t="str">
            <v>대전송촌중</v>
          </cell>
          <cell r="F11" t="str">
            <v>3.40</v>
          </cell>
        </row>
      </sheetData>
      <sheetData sheetId="2">
        <row r="11">
          <cell r="C11" t="str">
            <v>김시우</v>
          </cell>
          <cell r="E11" t="str">
            <v>대전구봉중</v>
          </cell>
          <cell r="F11" t="str">
            <v>6.08</v>
          </cell>
          <cell r="G11" t="str">
            <v>0.1</v>
          </cell>
        </row>
        <row r="12">
          <cell r="C12" t="str">
            <v>임건호</v>
          </cell>
          <cell r="E12" t="str">
            <v>동방중</v>
          </cell>
          <cell r="F12" t="str">
            <v>6.03</v>
          </cell>
          <cell r="G12" t="str">
            <v>-0.5</v>
          </cell>
        </row>
        <row r="13">
          <cell r="C13" t="str">
            <v>이동관</v>
          </cell>
          <cell r="E13" t="str">
            <v>전라중</v>
          </cell>
          <cell r="F13" t="str">
            <v>5.99</v>
          </cell>
          <cell r="G13" t="str">
            <v>-0.5</v>
          </cell>
        </row>
        <row r="14">
          <cell r="C14" t="str">
            <v>김유민</v>
          </cell>
          <cell r="E14" t="str">
            <v>이리동중</v>
          </cell>
          <cell r="F14" t="str">
            <v>5.95</v>
          </cell>
          <cell r="G14" t="str">
            <v>-0.5</v>
          </cell>
        </row>
        <row r="15">
          <cell r="C15" t="str">
            <v>전지환</v>
          </cell>
          <cell r="E15" t="str">
            <v>경북금오중</v>
          </cell>
          <cell r="F15" t="str">
            <v>5.81</v>
          </cell>
          <cell r="G15" t="str">
            <v>0.1</v>
          </cell>
        </row>
        <row r="16">
          <cell r="C16" t="str">
            <v>강현승</v>
          </cell>
          <cell r="E16" t="str">
            <v>전남체육중</v>
          </cell>
          <cell r="F16" t="str">
            <v>5.64</v>
          </cell>
          <cell r="G16" t="str">
            <v>-0.5</v>
          </cell>
        </row>
        <row r="17">
          <cell r="C17" t="str">
            <v>박재형</v>
          </cell>
          <cell r="E17" t="str">
            <v>월촌중</v>
          </cell>
          <cell r="F17" t="str">
            <v>5.38</v>
          </cell>
          <cell r="G17" t="str">
            <v>0.1</v>
          </cell>
        </row>
        <row r="18">
          <cell r="C18" t="str">
            <v>서민준</v>
          </cell>
          <cell r="E18" t="str">
            <v>내동중</v>
          </cell>
          <cell r="F18" t="str">
            <v>5.28</v>
          </cell>
          <cell r="G18" t="str">
            <v>-0.5</v>
          </cell>
        </row>
      </sheetData>
      <sheetData sheetId="3">
        <row r="11">
          <cell r="C11" t="str">
            <v>김시우</v>
          </cell>
          <cell r="E11" t="str">
            <v>대전구봉중</v>
          </cell>
          <cell r="F11" t="str">
            <v>13.25 CR</v>
          </cell>
          <cell r="G11" t="str">
            <v>-0.2</v>
          </cell>
        </row>
        <row r="12">
          <cell r="C12" t="str">
            <v>정현담</v>
          </cell>
          <cell r="E12" t="str">
            <v>전남체육중</v>
          </cell>
          <cell r="F12" t="str">
            <v>13.21 CR</v>
          </cell>
          <cell r="G12" t="str">
            <v>-0.1</v>
          </cell>
        </row>
        <row r="13">
          <cell r="C13" t="str">
            <v>임건호</v>
          </cell>
          <cell r="E13" t="str">
            <v>동방중</v>
          </cell>
          <cell r="F13" t="str">
            <v>13.04 CR</v>
          </cell>
          <cell r="G13" t="str">
            <v>-0.1</v>
          </cell>
        </row>
        <row r="14">
          <cell r="C14" t="str">
            <v>이예찬</v>
          </cell>
          <cell r="E14" t="str">
            <v>광주체육중</v>
          </cell>
          <cell r="F14" t="str">
            <v>11.97</v>
          </cell>
          <cell r="G14" t="str">
            <v>-0.2</v>
          </cell>
        </row>
        <row r="15">
          <cell r="C15" t="str">
            <v>강현승</v>
          </cell>
          <cell r="E15" t="str">
            <v>전남체육중</v>
          </cell>
          <cell r="F15" t="str">
            <v>11.94</v>
          </cell>
          <cell r="G15" t="str">
            <v>-0.4</v>
          </cell>
        </row>
        <row r="16">
          <cell r="C16" t="str">
            <v>안효찬</v>
          </cell>
          <cell r="E16" t="str">
            <v>영월중</v>
          </cell>
          <cell r="F16" t="str">
            <v>11.71</v>
          </cell>
          <cell r="G16" t="str">
            <v>-0.3</v>
          </cell>
        </row>
      </sheetData>
      <sheetData sheetId="4">
        <row r="11">
          <cell r="C11" t="str">
            <v>손창현</v>
          </cell>
          <cell r="E11" t="str">
            <v>구미인덕중</v>
          </cell>
          <cell r="F11" t="str">
            <v>18.03 CR</v>
          </cell>
        </row>
        <row r="12">
          <cell r="C12" t="str">
            <v>이시원</v>
          </cell>
          <cell r="E12" t="str">
            <v>경기체육중</v>
          </cell>
          <cell r="F12" t="str">
            <v>17.30 CR</v>
          </cell>
        </row>
        <row r="13">
          <cell r="C13" t="str">
            <v>이수환</v>
          </cell>
          <cell r="E13" t="str">
            <v>익산지원중</v>
          </cell>
          <cell r="F13" t="str">
            <v>16.11</v>
          </cell>
        </row>
        <row r="14">
          <cell r="C14" t="str">
            <v>김무진</v>
          </cell>
          <cell r="E14" t="str">
            <v>삼성중</v>
          </cell>
          <cell r="F14" t="str">
            <v>12.78</v>
          </cell>
        </row>
        <row r="15">
          <cell r="C15" t="str">
            <v>이지우</v>
          </cell>
          <cell r="E15" t="str">
            <v>초읍중</v>
          </cell>
          <cell r="F15" t="str">
            <v>12.28</v>
          </cell>
        </row>
        <row r="16">
          <cell r="C16" t="str">
            <v>송준섭</v>
          </cell>
          <cell r="E16" t="str">
            <v>계남중</v>
          </cell>
          <cell r="F16" t="str">
            <v>10.36</v>
          </cell>
        </row>
        <row r="17">
          <cell r="C17" t="str">
            <v>유민준</v>
          </cell>
          <cell r="E17" t="str">
            <v>반곡중</v>
          </cell>
          <cell r="F17" t="str">
            <v>10.14</v>
          </cell>
        </row>
        <row r="18">
          <cell r="C18" t="str">
            <v>장재영</v>
          </cell>
          <cell r="E18" t="str">
            <v>광주체육중</v>
          </cell>
          <cell r="F18" t="str">
            <v>9.31</v>
          </cell>
        </row>
      </sheetData>
      <sheetData sheetId="5">
        <row r="11">
          <cell r="C11" t="str">
            <v>손창현</v>
          </cell>
          <cell r="E11" t="str">
            <v>구미인덕중</v>
          </cell>
          <cell r="F11" t="str">
            <v>64.47 CR</v>
          </cell>
        </row>
        <row r="12">
          <cell r="C12" t="str">
            <v>곽원빈</v>
          </cell>
          <cell r="E12" t="str">
            <v>내동중</v>
          </cell>
          <cell r="F12" t="str">
            <v>51.91 CR</v>
          </cell>
        </row>
        <row r="13">
          <cell r="C13" t="str">
            <v>이수환</v>
          </cell>
          <cell r="E13" t="str">
            <v>익산지원중</v>
          </cell>
          <cell r="F13" t="str">
            <v>41.92</v>
          </cell>
        </row>
        <row r="14">
          <cell r="C14" t="str">
            <v>마현준</v>
          </cell>
          <cell r="E14" t="str">
            <v>대청중</v>
          </cell>
          <cell r="F14" t="str">
            <v>41.70</v>
          </cell>
        </row>
        <row r="15">
          <cell r="C15" t="str">
            <v>유민준</v>
          </cell>
          <cell r="E15" t="str">
            <v>반곡중</v>
          </cell>
          <cell r="F15" t="str">
            <v>38.56</v>
          </cell>
        </row>
        <row r="16">
          <cell r="C16" t="str">
            <v>한율희</v>
          </cell>
          <cell r="E16" t="str">
            <v>세종중</v>
          </cell>
          <cell r="F16" t="str">
            <v>36.99</v>
          </cell>
        </row>
        <row r="17">
          <cell r="C17" t="str">
            <v>김무진</v>
          </cell>
          <cell r="E17" t="str">
            <v>삼성중</v>
          </cell>
          <cell r="F17" t="str">
            <v>36.87</v>
          </cell>
        </row>
        <row r="18">
          <cell r="C18" t="str">
            <v>이지우</v>
          </cell>
          <cell r="E18" t="str">
            <v>초읍중</v>
          </cell>
          <cell r="F18" t="str">
            <v>36.31</v>
          </cell>
        </row>
      </sheetData>
      <sheetData sheetId="6">
        <row r="11">
          <cell r="C11" t="str">
            <v>곽민서</v>
          </cell>
          <cell r="E11" t="str">
            <v>강원체육중</v>
          </cell>
          <cell r="F11" t="str">
            <v>54.32</v>
          </cell>
        </row>
        <row r="12">
          <cell r="C12" t="str">
            <v>한율희</v>
          </cell>
          <cell r="E12" t="str">
            <v>세종중</v>
          </cell>
          <cell r="F12" t="str">
            <v>52.58</v>
          </cell>
        </row>
        <row r="13">
          <cell r="C13" t="str">
            <v>신광진</v>
          </cell>
          <cell r="E13" t="str">
            <v>진해남중</v>
          </cell>
          <cell r="F13" t="str">
            <v>52.22</v>
          </cell>
        </row>
        <row r="14">
          <cell r="C14" t="str">
            <v>이혜찬</v>
          </cell>
          <cell r="E14" t="str">
            <v>영월중</v>
          </cell>
          <cell r="F14" t="str">
            <v>49.67</v>
          </cell>
        </row>
        <row r="15">
          <cell r="C15" t="str">
            <v>최성모</v>
          </cell>
          <cell r="E15" t="str">
            <v>부원중</v>
          </cell>
          <cell r="F15" t="str">
            <v>45.00</v>
          </cell>
        </row>
        <row r="16">
          <cell r="C16" t="str">
            <v>나동현</v>
          </cell>
          <cell r="E16" t="str">
            <v>해룡중</v>
          </cell>
          <cell r="F16" t="str">
            <v>42.31</v>
          </cell>
        </row>
        <row r="17">
          <cell r="C17" t="str">
            <v>김강중</v>
          </cell>
          <cell r="E17" t="str">
            <v>광주체육중</v>
          </cell>
          <cell r="F17" t="str">
            <v>42.23</v>
          </cell>
        </row>
        <row r="18">
          <cell r="C18" t="str">
            <v>안명국</v>
          </cell>
          <cell r="E18" t="str">
            <v>당하중</v>
          </cell>
          <cell r="F18" t="str">
            <v>40.30</v>
          </cell>
        </row>
      </sheetData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결승조편성"/>
      <sheetName val="결승기록지"/>
    </sheetNames>
    <sheetDataSet>
      <sheetData sheetId="0"/>
      <sheetData sheetId="1"/>
      <sheetData sheetId="2"/>
      <sheetData sheetId="3">
        <row r="11">
          <cell r="C11" t="str">
            <v>권예은</v>
          </cell>
          <cell r="E11" t="str">
            <v>월촌중</v>
          </cell>
          <cell r="F11" t="str">
            <v>12.26 CR</v>
          </cell>
        </row>
        <row r="12">
          <cell r="C12" t="str">
            <v>최서윤</v>
          </cell>
          <cell r="E12" t="str">
            <v>강원체육중</v>
          </cell>
          <cell r="F12" t="str">
            <v>12.98</v>
          </cell>
        </row>
        <row r="13">
          <cell r="C13" t="str">
            <v>김서현</v>
          </cell>
          <cell r="E13" t="str">
            <v>구월여자중</v>
          </cell>
          <cell r="F13" t="str">
            <v>13.44</v>
          </cell>
        </row>
        <row r="14">
          <cell r="C14" t="str">
            <v>이영현</v>
          </cell>
          <cell r="E14" t="str">
            <v>용인중</v>
          </cell>
          <cell r="F14" t="str">
            <v>13.46</v>
          </cell>
        </row>
        <row r="15">
          <cell r="C15" t="str">
            <v>박소영</v>
          </cell>
          <cell r="E15" t="str">
            <v>부원여자중</v>
          </cell>
          <cell r="F15" t="str">
            <v>13.56</v>
          </cell>
        </row>
        <row r="16">
          <cell r="C16" t="str">
            <v>손다현</v>
          </cell>
          <cell r="E16" t="str">
            <v>불광중</v>
          </cell>
          <cell r="F16" t="str">
            <v>13.56</v>
          </cell>
        </row>
        <row r="17">
          <cell r="C17" t="str">
            <v>정승연</v>
          </cell>
          <cell r="E17" t="str">
            <v>금파중</v>
          </cell>
          <cell r="F17" t="str">
            <v>13.61</v>
          </cell>
        </row>
        <row r="18">
          <cell r="C18" t="str">
            <v>호지희</v>
          </cell>
          <cell r="E18" t="str">
            <v>경기경안중</v>
          </cell>
          <cell r="F18" t="str">
            <v>13.63</v>
          </cell>
        </row>
      </sheetData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결승조편성"/>
      <sheetName val="결승기록지"/>
    </sheetNames>
    <sheetDataSet>
      <sheetData sheetId="0"/>
      <sheetData sheetId="1"/>
      <sheetData sheetId="2"/>
      <sheetData sheetId="3">
        <row r="8">
          <cell r="G8" t="str">
            <v>1.7</v>
          </cell>
        </row>
        <row r="11">
          <cell r="C11" t="str">
            <v>권예은</v>
          </cell>
          <cell r="E11" t="str">
            <v>월촌중</v>
          </cell>
          <cell r="F11" t="str">
            <v>25.14 CR</v>
          </cell>
        </row>
        <row r="12">
          <cell r="C12" t="str">
            <v>노윤서</v>
          </cell>
          <cell r="E12" t="str">
            <v>금파중</v>
          </cell>
          <cell r="F12" t="str">
            <v>25.78 CR</v>
          </cell>
        </row>
        <row r="13">
          <cell r="C13" t="str">
            <v>권나윤</v>
          </cell>
          <cell r="E13" t="str">
            <v>북삼중</v>
          </cell>
          <cell r="F13" t="str">
            <v>25.94 CR</v>
          </cell>
        </row>
        <row r="14">
          <cell r="C14" t="str">
            <v>서한울</v>
          </cell>
          <cell r="E14" t="str">
            <v>세종중</v>
          </cell>
          <cell r="F14" t="str">
            <v>26.11 CR</v>
          </cell>
        </row>
        <row r="15">
          <cell r="C15" t="str">
            <v>임나연</v>
          </cell>
          <cell r="E15" t="str">
            <v>북삼중</v>
          </cell>
          <cell r="F15" t="str">
            <v>26.47 CR</v>
          </cell>
        </row>
        <row r="16">
          <cell r="C16" t="str">
            <v>최서윤</v>
          </cell>
          <cell r="E16" t="str">
            <v>강원체육중</v>
          </cell>
          <cell r="F16" t="str">
            <v>26.55 CR</v>
          </cell>
        </row>
        <row r="17">
          <cell r="C17" t="str">
            <v>이주원</v>
          </cell>
          <cell r="E17" t="str">
            <v>월촌중</v>
          </cell>
          <cell r="F17" t="str">
            <v>26.99 CR</v>
          </cell>
        </row>
        <row r="18">
          <cell r="C18" t="str">
            <v>이영현</v>
          </cell>
          <cell r="E18" t="str">
            <v>용인중</v>
          </cell>
          <cell r="F18" t="str">
            <v>27.12 CR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준결조편성"/>
      <sheetName val="준결기록표"/>
      <sheetName val="준결총괄기록표"/>
      <sheetName val="결승조편성"/>
      <sheetName val="결승기록지"/>
    </sheetNames>
    <sheetDataSet>
      <sheetData sheetId="0"/>
      <sheetData sheetId="1"/>
      <sheetData sheetId="2"/>
      <sheetData sheetId="3"/>
      <sheetData sheetId="4"/>
      <sheetData sheetId="5"/>
      <sheetData sheetId="6">
        <row r="8">
          <cell r="G8" t="str">
            <v>0.3</v>
          </cell>
        </row>
        <row r="11">
          <cell r="C11" t="str">
            <v>고태성</v>
          </cell>
          <cell r="E11" t="str">
            <v>서울개일초</v>
          </cell>
          <cell r="F11" t="str">
            <v>12.98 CR</v>
          </cell>
        </row>
        <row r="12">
          <cell r="C12" t="str">
            <v>최원준</v>
          </cell>
          <cell r="E12" t="str">
            <v>포은초</v>
          </cell>
          <cell r="F12" t="str">
            <v>13.24</v>
          </cell>
        </row>
        <row r="13">
          <cell r="C13" t="str">
            <v>송정민</v>
          </cell>
          <cell r="E13" t="str">
            <v>인천논곡초</v>
          </cell>
          <cell r="F13" t="str">
            <v>13.40</v>
          </cell>
        </row>
        <row r="14">
          <cell r="C14" t="str">
            <v>서현유</v>
          </cell>
          <cell r="E14" t="str">
            <v>대구월서초</v>
          </cell>
          <cell r="F14" t="str">
            <v>13.45</v>
          </cell>
        </row>
        <row r="15">
          <cell r="C15" t="str">
            <v>정인우</v>
          </cell>
          <cell r="E15" t="str">
            <v>충북국원초</v>
          </cell>
          <cell r="F15" t="str">
            <v>13.68</v>
          </cell>
        </row>
        <row r="16">
          <cell r="C16" t="str">
            <v>서동륜</v>
          </cell>
          <cell r="E16" t="str">
            <v>서울녹번초</v>
          </cell>
          <cell r="F16" t="str">
            <v>13.76</v>
          </cell>
        </row>
        <row r="17">
          <cell r="C17" t="str">
            <v>황이찬</v>
          </cell>
          <cell r="E17" t="str">
            <v>포은초</v>
          </cell>
          <cell r="F17" t="str">
            <v>13.83</v>
          </cell>
        </row>
      </sheetData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결승조편성"/>
      <sheetName val="결승기록지"/>
    </sheetNames>
    <sheetDataSet>
      <sheetData sheetId="0"/>
      <sheetData sheetId="1"/>
      <sheetData sheetId="2"/>
      <sheetData sheetId="3">
        <row r="11">
          <cell r="C11" t="str">
            <v>최지우</v>
          </cell>
          <cell r="E11" t="str">
            <v>구례여자중</v>
          </cell>
          <cell r="F11" t="str">
            <v>57.86 CR</v>
          </cell>
        </row>
        <row r="12">
          <cell r="C12" t="str">
            <v>서한울</v>
          </cell>
          <cell r="E12" t="str">
            <v>세종중</v>
          </cell>
          <cell r="F12" t="str">
            <v>1:00.67</v>
          </cell>
        </row>
        <row r="13">
          <cell r="C13" t="str">
            <v>최연서</v>
          </cell>
          <cell r="E13" t="str">
            <v>성보중</v>
          </cell>
          <cell r="F13" t="str">
            <v>1:02.65</v>
          </cell>
        </row>
        <row r="14">
          <cell r="C14" t="str">
            <v>이은희</v>
          </cell>
          <cell r="E14" t="str">
            <v>고성여자중</v>
          </cell>
          <cell r="F14" t="str">
            <v>1:03.92</v>
          </cell>
        </row>
        <row r="15">
          <cell r="C15" t="str">
            <v>김민지</v>
          </cell>
          <cell r="E15" t="str">
            <v>통영중앙중</v>
          </cell>
          <cell r="F15" t="str">
            <v>1:07.36</v>
          </cell>
        </row>
      </sheetData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총괄기록표"/>
      <sheetName val="결승기록지"/>
    </sheetNames>
    <sheetDataSet>
      <sheetData sheetId="0"/>
      <sheetData sheetId="1"/>
      <sheetData sheetId="2">
        <row r="11">
          <cell r="C11" t="str">
            <v>최지우</v>
          </cell>
          <cell r="E11" t="str">
            <v>구례여자중</v>
          </cell>
          <cell r="F11" t="str">
            <v>2:19.86 CR</v>
          </cell>
        </row>
        <row r="12">
          <cell r="C12" t="str">
            <v>김정아</v>
          </cell>
          <cell r="E12" t="str">
            <v>가평중</v>
          </cell>
          <cell r="F12" t="str">
            <v>2:22.32</v>
          </cell>
        </row>
        <row r="13">
          <cell r="C13" t="str">
            <v>정서진</v>
          </cell>
          <cell r="E13" t="str">
            <v>남양주G스포츠클럽_중</v>
          </cell>
          <cell r="F13" t="str">
            <v>2:28.50</v>
          </cell>
        </row>
        <row r="14">
          <cell r="C14" t="str">
            <v>양은지</v>
          </cell>
          <cell r="E14" t="str">
            <v>문경여자중</v>
          </cell>
          <cell r="F14" t="str">
            <v>2:32.51</v>
          </cell>
        </row>
        <row r="15">
          <cell r="C15" t="str">
            <v>최연서</v>
          </cell>
          <cell r="E15" t="str">
            <v>성보중</v>
          </cell>
          <cell r="F15" t="str">
            <v>2:34.44</v>
          </cell>
        </row>
        <row r="16">
          <cell r="C16" t="str">
            <v>김성아</v>
          </cell>
          <cell r="E16" t="str">
            <v>성보중</v>
          </cell>
          <cell r="F16" t="str">
            <v>2:37.66</v>
          </cell>
        </row>
        <row r="17">
          <cell r="C17" t="str">
            <v>김민경</v>
          </cell>
          <cell r="E17" t="str">
            <v>청아중</v>
          </cell>
          <cell r="F17" t="str">
            <v>2:38.79</v>
          </cell>
        </row>
        <row r="18">
          <cell r="C18" t="str">
            <v>김태연</v>
          </cell>
          <cell r="E18" t="str">
            <v>광동중</v>
          </cell>
          <cell r="F18" t="str">
            <v>2:39.52</v>
          </cell>
        </row>
      </sheetData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총괄기록표"/>
      <sheetName val="결승기록지"/>
    </sheetNames>
    <sheetDataSet>
      <sheetData sheetId="0"/>
      <sheetData sheetId="1"/>
      <sheetData sheetId="2">
        <row r="11">
          <cell r="C11" t="str">
            <v>김효주</v>
          </cell>
          <cell r="E11" t="str">
            <v>충북영동중</v>
          </cell>
          <cell r="F11" t="str">
            <v>4:44.49 CR</v>
          </cell>
        </row>
        <row r="12">
          <cell r="C12" t="str">
            <v>김정아</v>
          </cell>
          <cell r="E12" t="str">
            <v>가평중</v>
          </cell>
          <cell r="F12" t="str">
            <v>4:47.48 CR</v>
          </cell>
        </row>
        <row r="13">
          <cell r="C13" t="str">
            <v>한해윤</v>
          </cell>
          <cell r="E13" t="str">
            <v>신정여자중</v>
          </cell>
          <cell r="F13" t="str">
            <v>4:50.31 CR</v>
          </cell>
        </row>
        <row r="14">
          <cell r="C14" t="str">
            <v>손희진</v>
          </cell>
          <cell r="E14" t="str">
            <v>옥천여자중</v>
          </cell>
          <cell r="F14" t="str">
            <v>4:51.58 CR</v>
          </cell>
        </row>
        <row r="15">
          <cell r="C15" t="str">
            <v>하해리</v>
          </cell>
          <cell r="E15" t="str">
            <v>가좌여자중</v>
          </cell>
          <cell r="F15" t="str">
            <v>4:58.48 CR</v>
          </cell>
        </row>
        <row r="16">
          <cell r="C16" t="str">
            <v>심재은</v>
          </cell>
          <cell r="E16" t="str">
            <v>부천여자중</v>
          </cell>
          <cell r="F16" t="str">
            <v>5:12.98</v>
          </cell>
        </row>
        <row r="17">
          <cell r="C17" t="str">
            <v>정서진</v>
          </cell>
          <cell r="E17" t="str">
            <v>남양주G스포츠클럽_중</v>
          </cell>
          <cell r="F17" t="str">
            <v>5:22.13</v>
          </cell>
        </row>
        <row r="18">
          <cell r="C18" t="str">
            <v>송지윤</v>
          </cell>
          <cell r="E18" t="str">
            <v>월배중</v>
          </cell>
          <cell r="F18" t="str">
            <v>5:25.25</v>
          </cell>
        </row>
      </sheetData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기록지"/>
    </sheetNames>
    <sheetDataSet>
      <sheetData sheetId="0"/>
      <sheetData sheetId="1">
        <row r="11">
          <cell r="C11" t="str">
            <v>김효주</v>
          </cell>
          <cell r="E11" t="str">
            <v>충북영동중</v>
          </cell>
          <cell r="F11" t="str">
            <v>10:45.76</v>
          </cell>
        </row>
        <row r="12">
          <cell r="C12" t="str">
            <v>손희진</v>
          </cell>
          <cell r="E12" t="str">
            <v>옥천여자중</v>
          </cell>
          <cell r="F12" t="str">
            <v>10:46.31</v>
          </cell>
        </row>
        <row r="13">
          <cell r="C13" t="str">
            <v>한해윤</v>
          </cell>
          <cell r="E13" t="str">
            <v>신정여자중</v>
          </cell>
          <cell r="F13" t="str">
            <v>10:58.25</v>
          </cell>
        </row>
        <row r="14">
          <cell r="C14" t="str">
            <v>심재은</v>
          </cell>
          <cell r="E14" t="str">
            <v>부천여자중</v>
          </cell>
          <cell r="F14" t="str">
            <v>11:29.18</v>
          </cell>
        </row>
        <row r="15">
          <cell r="C15" t="str">
            <v>하해리</v>
          </cell>
          <cell r="E15" t="str">
            <v>가좌여자중</v>
          </cell>
          <cell r="F15" t="str">
            <v>11:29.61</v>
          </cell>
        </row>
        <row r="16">
          <cell r="C16" t="str">
            <v>김슬기</v>
          </cell>
          <cell r="E16" t="str">
            <v>간석여자중</v>
          </cell>
          <cell r="F16" t="str">
            <v>11:59.29</v>
          </cell>
        </row>
        <row r="17">
          <cell r="C17" t="str">
            <v>윤진원</v>
          </cell>
          <cell r="E17" t="str">
            <v>대전체육중</v>
          </cell>
          <cell r="F17" t="str">
            <v>12:37.32</v>
          </cell>
        </row>
        <row r="18">
          <cell r="C18" t="str">
            <v>박가연</v>
          </cell>
          <cell r="E18" t="str">
            <v>광주체육중</v>
          </cell>
          <cell r="F18" t="str">
            <v>12:52.91</v>
          </cell>
        </row>
      </sheetData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결승조편성"/>
      <sheetName val="결승기록지"/>
    </sheetNames>
    <sheetDataSet>
      <sheetData sheetId="0"/>
      <sheetData sheetId="1"/>
      <sheetData sheetId="2"/>
      <sheetData sheetId="3">
        <row r="8">
          <cell r="G8" t="str">
            <v>0.1</v>
          </cell>
        </row>
        <row r="11">
          <cell r="C11" t="str">
            <v>이수연</v>
          </cell>
          <cell r="E11" t="str">
            <v>부원여자중</v>
          </cell>
          <cell r="F11" t="str">
            <v>16.25</v>
          </cell>
        </row>
        <row r="12">
          <cell r="C12" t="str">
            <v>이소은</v>
          </cell>
          <cell r="E12" t="str">
            <v>광주체육중</v>
          </cell>
          <cell r="F12" t="str">
            <v>16.39</v>
          </cell>
        </row>
        <row r="13">
          <cell r="C13" t="str">
            <v>엄채은</v>
          </cell>
          <cell r="E13" t="str">
            <v>가좌여자중</v>
          </cell>
          <cell r="F13" t="str">
            <v>17.02</v>
          </cell>
        </row>
        <row r="14">
          <cell r="C14" t="str">
            <v>이선옥</v>
          </cell>
          <cell r="E14" t="str">
            <v>구월여자중</v>
          </cell>
          <cell r="F14" t="str">
            <v>17.88</v>
          </cell>
        </row>
        <row r="15">
          <cell r="C15" t="str">
            <v>이정민</v>
          </cell>
          <cell r="E15" t="str">
            <v>진주대곡중</v>
          </cell>
          <cell r="F15" t="str">
            <v>18.27</v>
          </cell>
        </row>
        <row r="16">
          <cell r="C16" t="str">
            <v>이은희</v>
          </cell>
          <cell r="E16" t="str">
            <v>고성여자중</v>
          </cell>
          <cell r="F16" t="str">
            <v>18.40</v>
          </cell>
        </row>
        <row r="17">
          <cell r="C17" t="str">
            <v>오태화</v>
          </cell>
          <cell r="E17" t="str">
            <v>함양여자중</v>
          </cell>
          <cell r="F17" t="str">
            <v>18.42</v>
          </cell>
        </row>
        <row r="18">
          <cell r="C18" t="str">
            <v>김은빈</v>
          </cell>
          <cell r="E18" t="str">
            <v>선주중</v>
          </cell>
          <cell r="F18" t="str">
            <v>18.91</v>
          </cell>
        </row>
      </sheetData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기록지"/>
    </sheetNames>
    <sheetDataSet>
      <sheetData sheetId="0"/>
      <sheetData sheetId="1">
        <row r="11">
          <cell r="C11" t="str">
            <v>권서린</v>
          </cell>
          <cell r="E11" t="str">
            <v>철산중</v>
          </cell>
          <cell r="F11" t="str">
            <v>14:27.60 CR</v>
          </cell>
        </row>
        <row r="12">
          <cell r="C12" t="str">
            <v>오연지</v>
          </cell>
          <cell r="E12" t="str">
            <v>송내중앙중</v>
          </cell>
          <cell r="F12" t="str">
            <v>16:05.47 CR</v>
          </cell>
        </row>
        <row r="13">
          <cell r="C13" t="str">
            <v>이은솔</v>
          </cell>
          <cell r="E13" t="str">
            <v>문경여자중</v>
          </cell>
          <cell r="F13" t="str">
            <v>16:50.68 CR</v>
          </cell>
        </row>
        <row r="14">
          <cell r="C14" t="str">
            <v>박수빈</v>
          </cell>
          <cell r="E14" t="str">
            <v>부산체육중</v>
          </cell>
          <cell r="F14" t="str">
            <v>18:00.10 CR</v>
          </cell>
        </row>
      </sheetData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높이"/>
      <sheetName val="장대X"/>
      <sheetName val="멀리"/>
      <sheetName val="세단"/>
      <sheetName val="포환"/>
      <sheetName val="원반"/>
      <sheetName val="투창"/>
    </sheetNames>
    <sheetDataSet>
      <sheetData sheetId="0">
        <row r="11">
          <cell r="C11" t="str">
            <v>김은수</v>
          </cell>
          <cell r="E11" t="str">
            <v>고창중</v>
          </cell>
          <cell r="F11" t="str">
            <v>1.60 CR</v>
          </cell>
        </row>
        <row r="12">
          <cell r="C12" t="str">
            <v>박주은</v>
          </cell>
          <cell r="E12" t="str">
            <v>대전송촌중</v>
          </cell>
          <cell r="F12" t="str">
            <v>1.40</v>
          </cell>
        </row>
        <row r="13">
          <cell r="C13" t="str">
            <v>임사랑</v>
          </cell>
          <cell r="E13" t="str">
            <v>전남체육중</v>
          </cell>
          <cell r="F13" t="str">
            <v>1.35</v>
          </cell>
        </row>
      </sheetData>
      <sheetData sheetId="1"/>
      <sheetData sheetId="2">
        <row r="11">
          <cell r="C11" t="str">
            <v>손하람</v>
          </cell>
          <cell r="E11" t="str">
            <v>통영중앙중</v>
          </cell>
          <cell r="F11" t="str">
            <v>5.02 CR</v>
          </cell>
          <cell r="G11" t="str">
            <v>-0.2</v>
          </cell>
        </row>
        <row r="12">
          <cell r="C12" t="str">
            <v>곽서윤</v>
          </cell>
          <cell r="E12" t="str">
            <v>초읍중</v>
          </cell>
          <cell r="F12" t="str">
            <v>4.82</v>
          </cell>
          <cell r="G12" t="str">
            <v>0.2</v>
          </cell>
        </row>
        <row r="13">
          <cell r="C13" t="str">
            <v>임예지</v>
          </cell>
          <cell r="E13" t="str">
            <v>월촌중</v>
          </cell>
          <cell r="F13" t="str">
            <v>4.81</v>
          </cell>
          <cell r="G13" t="str">
            <v>-0.0</v>
          </cell>
        </row>
        <row r="14">
          <cell r="C14" t="str">
            <v>박소영</v>
          </cell>
          <cell r="E14" t="str">
            <v>부원여자중</v>
          </cell>
          <cell r="F14" t="str">
            <v>4.71</v>
          </cell>
          <cell r="G14" t="str">
            <v>0.6</v>
          </cell>
        </row>
        <row r="15">
          <cell r="C15" t="str">
            <v>이래현</v>
          </cell>
          <cell r="E15" t="str">
            <v>경기체육중</v>
          </cell>
          <cell r="F15" t="str">
            <v>4.71</v>
          </cell>
          <cell r="G15" t="str">
            <v>-0.5</v>
          </cell>
        </row>
        <row r="16">
          <cell r="C16" t="str">
            <v>전가은</v>
          </cell>
          <cell r="E16" t="str">
            <v>정선중</v>
          </cell>
          <cell r="F16" t="str">
            <v>4.71</v>
          </cell>
          <cell r="G16" t="str">
            <v>-0.2</v>
          </cell>
        </row>
        <row r="17">
          <cell r="C17" t="str">
            <v>정담비</v>
          </cell>
          <cell r="E17" t="str">
            <v>정선중</v>
          </cell>
          <cell r="F17" t="str">
            <v>4.67</v>
          </cell>
          <cell r="G17" t="str">
            <v>0.0</v>
          </cell>
        </row>
        <row r="18">
          <cell r="C18" t="str">
            <v>손다현</v>
          </cell>
          <cell r="E18" t="str">
            <v>불광중</v>
          </cell>
          <cell r="F18" t="str">
            <v>4.56</v>
          </cell>
          <cell r="G18" t="str">
            <v>-0.3</v>
          </cell>
        </row>
      </sheetData>
      <sheetData sheetId="3">
        <row r="11">
          <cell r="C11" t="str">
            <v>손하람</v>
          </cell>
          <cell r="E11" t="str">
            <v>통영중앙중</v>
          </cell>
          <cell r="F11" t="str">
            <v>10.98 CR</v>
          </cell>
          <cell r="G11" t="str">
            <v>0.4</v>
          </cell>
        </row>
        <row r="12">
          <cell r="C12" t="str">
            <v>김은수</v>
          </cell>
          <cell r="E12" t="str">
            <v>고창중</v>
          </cell>
          <cell r="F12" t="str">
            <v>10.59 CR</v>
          </cell>
          <cell r="G12" t="str">
            <v>0.2</v>
          </cell>
        </row>
        <row r="13">
          <cell r="C13" t="str">
            <v>곽서윤</v>
          </cell>
          <cell r="E13" t="str">
            <v>초읍중</v>
          </cell>
          <cell r="F13" t="str">
            <v>10.55 CR</v>
          </cell>
          <cell r="G13" t="str">
            <v>0.6</v>
          </cell>
        </row>
        <row r="14">
          <cell r="C14" t="str">
            <v>전가은</v>
          </cell>
          <cell r="E14" t="str">
            <v>정선중</v>
          </cell>
          <cell r="F14" t="str">
            <v>10.52 CR</v>
          </cell>
          <cell r="G14" t="str">
            <v>0.3</v>
          </cell>
        </row>
        <row r="15">
          <cell r="C15" t="str">
            <v>이래현</v>
          </cell>
          <cell r="E15" t="str">
            <v>경기체육중</v>
          </cell>
          <cell r="F15" t="str">
            <v>10.09</v>
          </cell>
          <cell r="G15" t="str">
            <v>0.1</v>
          </cell>
        </row>
        <row r="16">
          <cell r="C16" t="str">
            <v>임사랑</v>
          </cell>
          <cell r="E16" t="str">
            <v>전남체육중</v>
          </cell>
          <cell r="F16" t="str">
            <v>9.96</v>
          </cell>
          <cell r="G16" t="str">
            <v>0.1</v>
          </cell>
        </row>
        <row r="17">
          <cell r="C17" t="str">
            <v>이수연</v>
          </cell>
          <cell r="E17" t="str">
            <v>부원여자중</v>
          </cell>
          <cell r="F17" t="str">
            <v>9.87</v>
          </cell>
          <cell r="G17" t="str">
            <v>-0.4</v>
          </cell>
        </row>
        <row r="18">
          <cell r="C18" t="str">
            <v>최인경</v>
          </cell>
          <cell r="E18" t="str">
            <v>광주체육중</v>
          </cell>
          <cell r="F18" t="str">
            <v>9.32</v>
          </cell>
          <cell r="G18" t="str">
            <v>-0.2</v>
          </cell>
        </row>
      </sheetData>
      <sheetData sheetId="4">
        <row r="11">
          <cell r="C11" t="str">
            <v>박지현</v>
          </cell>
          <cell r="E11" t="str">
            <v>철산중</v>
          </cell>
          <cell r="F11" t="str">
            <v>9.97</v>
          </cell>
        </row>
        <row r="12">
          <cell r="C12" t="str">
            <v>김인애</v>
          </cell>
          <cell r="E12" t="str">
            <v>정선중</v>
          </cell>
          <cell r="F12" t="str">
            <v>9.00</v>
          </cell>
        </row>
        <row r="13">
          <cell r="C13" t="str">
            <v>박은지</v>
          </cell>
          <cell r="E13" t="str">
            <v>부산체육중</v>
          </cell>
          <cell r="F13" t="str">
            <v>8.77</v>
          </cell>
        </row>
        <row r="14">
          <cell r="C14" t="str">
            <v>박초현</v>
          </cell>
          <cell r="E14" t="str">
            <v>장산중</v>
          </cell>
          <cell r="F14" t="str">
            <v>8.44</v>
          </cell>
        </row>
        <row r="15">
          <cell r="C15" t="str">
            <v>김민지</v>
          </cell>
          <cell r="E15" t="str">
            <v>동부중</v>
          </cell>
          <cell r="F15" t="str">
            <v>5.33</v>
          </cell>
        </row>
      </sheetData>
      <sheetData sheetId="5">
        <row r="11">
          <cell r="C11" t="str">
            <v>박지현</v>
          </cell>
          <cell r="E11" t="str">
            <v>철산중</v>
          </cell>
          <cell r="F11" t="str">
            <v>29.09 CR</v>
          </cell>
        </row>
        <row r="12">
          <cell r="C12" t="str">
            <v>박은지</v>
          </cell>
          <cell r="E12" t="str">
            <v>부산체육중</v>
          </cell>
          <cell r="F12" t="str">
            <v>26.38 CR</v>
          </cell>
        </row>
        <row r="13">
          <cell r="C13" t="str">
            <v>박초현</v>
          </cell>
          <cell r="E13" t="str">
            <v>장산중</v>
          </cell>
          <cell r="F13" t="str">
            <v>25.08</v>
          </cell>
        </row>
        <row r="14">
          <cell r="C14" t="str">
            <v>박가영</v>
          </cell>
          <cell r="E14" t="str">
            <v>논곡중</v>
          </cell>
          <cell r="F14" t="str">
            <v>20.66</v>
          </cell>
        </row>
        <row r="15">
          <cell r="C15" t="str">
            <v>원채린</v>
          </cell>
          <cell r="E15" t="str">
            <v>강원체육중</v>
          </cell>
          <cell r="F15" t="str">
            <v>20.64</v>
          </cell>
        </row>
        <row r="16">
          <cell r="C16" t="str">
            <v>김인애</v>
          </cell>
          <cell r="E16" t="str">
            <v>정선중</v>
          </cell>
          <cell r="F16" t="str">
            <v>20.60</v>
          </cell>
        </row>
      </sheetData>
      <sheetData sheetId="6">
        <row r="11">
          <cell r="C11" t="str">
            <v>이새봄</v>
          </cell>
          <cell r="E11" t="str">
            <v>인제중</v>
          </cell>
          <cell r="F11" t="str">
            <v>37.68</v>
          </cell>
        </row>
        <row r="12">
          <cell r="C12" t="str">
            <v>김보민</v>
          </cell>
          <cell r="E12" t="str">
            <v>문경여자중</v>
          </cell>
          <cell r="F12" t="str">
            <v>30.86</v>
          </cell>
        </row>
        <row r="13">
          <cell r="C13" t="str">
            <v>채아인</v>
          </cell>
          <cell r="E13" t="str">
            <v>문경여자중</v>
          </cell>
          <cell r="F13" t="str">
            <v>26.81</v>
          </cell>
        </row>
        <row r="14">
          <cell r="C14" t="str">
            <v>정담비</v>
          </cell>
          <cell r="E14" t="str">
            <v>정선중</v>
          </cell>
          <cell r="F14" t="str">
            <v>20.64</v>
          </cell>
        </row>
      </sheetData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결승조편성"/>
      <sheetName val="결승기록지"/>
    </sheetNames>
    <sheetDataSet>
      <sheetData sheetId="0"/>
      <sheetData sheetId="1"/>
      <sheetData sheetId="2"/>
      <sheetData sheetId="3">
        <row r="8">
          <cell r="G8" t="str">
            <v>-0.3</v>
          </cell>
        </row>
        <row r="11">
          <cell r="C11" t="str">
            <v>김도환</v>
          </cell>
          <cell r="E11" t="str">
            <v>용인중</v>
          </cell>
          <cell r="F11" t="str">
            <v>11.13</v>
          </cell>
        </row>
        <row r="12">
          <cell r="C12" t="str">
            <v>전채민</v>
          </cell>
          <cell r="E12" t="str">
            <v>KDU스포츠클럽_중</v>
          </cell>
          <cell r="F12" t="str">
            <v>11.24</v>
          </cell>
        </row>
        <row r="13">
          <cell r="C13" t="str">
            <v>신동하</v>
          </cell>
          <cell r="E13" t="str">
            <v>오태중</v>
          </cell>
          <cell r="F13" t="str">
            <v>11.41</v>
          </cell>
        </row>
        <row r="14">
          <cell r="C14" t="str">
            <v>정예준</v>
          </cell>
          <cell r="E14" t="str">
            <v>인천남중</v>
          </cell>
          <cell r="F14" t="str">
            <v>11.43</v>
          </cell>
        </row>
        <row r="15">
          <cell r="C15" t="str">
            <v>김강현</v>
          </cell>
          <cell r="E15" t="str">
            <v>대경중</v>
          </cell>
          <cell r="F15" t="str">
            <v>11.49</v>
          </cell>
        </row>
        <row r="16">
          <cell r="C16" t="str">
            <v>이반석</v>
          </cell>
          <cell r="E16" t="str">
            <v>이리동중</v>
          </cell>
          <cell r="F16" t="str">
            <v>11.69</v>
          </cell>
        </row>
        <row r="17">
          <cell r="C17" t="str">
            <v>차준성</v>
          </cell>
          <cell r="E17" t="str">
            <v>원봉중</v>
          </cell>
          <cell r="F17" t="str">
            <v>11.76</v>
          </cell>
        </row>
        <row r="18">
          <cell r="C18" t="str">
            <v>조현우</v>
          </cell>
          <cell r="E18" t="str">
            <v>수성중</v>
          </cell>
          <cell r="F18" t="str">
            <v>11.85</v>
          </cell>
        </row>
      </sheetData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준결조편성"/>
      <sheetName val="준결기록표"/>
      <sheetName val="준결총괄기록표"/>
      <sheetName val="결승조편성"/>
      <sheetName val="결승기록지"/>
    </sheetNames>
    <sheetDataSet>
      <sheetData sheetId="0"/>
      <sheetData sheetId="1"/>
      <sheetData sheetId="2"/>
      <sheetData sheetId="3"/>
      <sheetData sheetId="4"/>
      <sheetData sheetId="5"/>
      <sheetData sheetId="6">
        <row r="8">
          <cell r="G8" t="str">
            <v>0.9</v>
          </cell>
        </row>
        <row r="11">
          <cell r="C11" t="str">
            <v>김도환</v>
          </cell>
          <cell r="E11" t="str">
            <v>용인중</v>
          </cell>
          <cell r="F11" t="str">
            <v>22.09</v>
          </cell>
        </row>
        <row r="12">
          <cell r="C12" t="str">
            <v>정준우</v>
          </cell>
          <cell r="E12" t="str">
            <v>월배중</v>
          </cell>
          <cell r="F12" t="str">
            <v>22.63</v>
          </cell>
        </row>
        <row r="13">
          <cell r="C13" t="str">
            <v>김태성</v>
          </cell>
          <cell r="E13" t="str">
            <v>부원중</v>
          </cell>
          <cell r="F13" t="str">
            <v>22.82</v>
          </cell>
        </row>
        <row r="14">
          <cell r="C14" t="str">
            <v>신동하</v>
          </cell>
          <cell r="E14" t="str">
            <v>오태중</v>
          </cell>
          <cell r="F14" t="str">
            <v>23.51</v>
          </cell>
        </row>
        <row r="15">
          <cell r="C15" t="str">
            <v>김강현</v>
          </cell>
          <cell r="E15" t="str">
            <v>대경중</v>
          </cell>
          <cell r="F15" t="str">
            <v>23.52</v>
          </cell>
        </row>
        <row r="16">
          <cell r="C16" t="str">
            <v>정찬민</v>
          </cell>
          <cell r="E16" t="str">
            <v>문산수억중</v>
          </cell>
          <cell r="F16" t="str">
            <v>23.67</v>
          </cell>
        </row>
      </sheetData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결승조편성"/>
      <sheetName val="결승기록지"/>
    </sheetNames>
    <sheetDataSet>
      <sheetData sheetId="0"/>
      <sheetData sheetId="1"/>
      <sheetData sheetId="2"/>
      <sheetData sheetId="3">
        <row r="11">
          <cell r="C11" t="str">
            <v>김태성</v>
          </cell>
          <cell r="E11" t="str">
            <v>부원중</v>
          </cell>
          <cell r="F11" t="str">
            <v>50.06</v>
          </cell>
        </row>
        <row r="12">
          <cell r="C12" t="str">
            <v>오예준</v>
          </cell>
          <cell r="E12" t="str">
            <v>인천남중</v>
          </cell>
          <cell r="F12" t="str">
            <v>50.71</v>
          </cell>
        </row>
        <row r="13">
          <cell r="C13" t="str">
            <v>김현웅</v>
          </cell>
          <cell r="E13" t="str">
            <v>수성중</v>
          </cell>
          <cell r="F13" t="str">
            <v>51.71</v>
          </cell>
        </row>
        <row r="14">
          <cell r="C14" t="str">
            <v>임재우</v>
          </cell>
          <cell r="E14" t="str">
            <v>부원중</v>
          </cell>
          <cell r="F14" t="str">
            <v>52.70</v>
          </cell>
        </row>
        <row r="15">
          <cell r="C15" t="str">
            <v>박철우</v>
          </cell>
          <cell r="E15" t="str">
            <v>밀양중</v>
          </cell>
          <cell r="F15" t="str">
            <v>53.10</v>
          </cell>
        </row>
        <row r="16">
          <cell r="C16" t="str">
            <v>이지형</v>
          </cell>
          <cell r="E16" t="str">
            <v>충주중</v>
          </cell>
          <cell r="F16" t="str">
            <v>53.12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준결조편성"/>
      <sheetName val="준결기록표"/>
      <sheetName val="준결총괄기록표"/>
      <sheetName val="결승조편성"/>
      <sheetName val="결승기록지"/>
    </sheetNames>
    <sheetDataSet>
      <sheetData sheetId="0"/>
      <sheetData sheetId="1"/>
      <sheetData sheetId="2"/>
      <sheetData sheetId="3"/>
      <sheetData sheetId="4"/>
      <sheetData sheetId="5"/>
      <sheetData sheetId="6">
        <row r="8">
          <cell r="G8" t="str">
            <v>0.2</v>
          </cell>
        </row>
        <row r="11">
          <cell r="C11" t="str">
            <v>김윤규</v>
          </cell>
          <cell r="E11" t="str">
            <v>충남서천초</v>
          </cell>
          <cell r="F11" t="str">
            <v>26.36 CR</v>
          </cell>
        </row>
        <row r="12">
          <cell r="C12" t="str">
            <v>정인우</v>
          </cell>
          <cell r="E12" t="str">
            <v>충북국원초</v>
          </cell>
          <cell r="F12" t="str">
            <v>27.42</v>
          </cell>
        </row>
        <row r="13">
          <cell r="C13" t="str">
            <v>황이찬</v>
          </cell>
          <cell r="E13" t="str">
            <v>포은초</v>
          </cell>
          <cell r="F13" t="str">
            <v>28.23</v>
          </cell>
        </row>
        <row r="14">
          <cell r="C14" t="str">
            <v>사윤호</v>
          </cell>
          <cell r="E14" t="str">
            <v>인천서곶초</v>
          </cell>
          <cell r="F14" t="str">
            <v>28.46</v>
          </cell>
        </row>
        <row r="15">
          <cell r="C15" t="str">
            <v>안현호</v>
          </cell>
          <cell r="E15" t="str">
            <v>세종조치원대동초</v>
          </cell>
          <cell r="F15" t="str">
            <v>29.17</v>
          </cell>
        </row>
        <row r="16">
          <cell r="C16" t="str">
            <v>김재형</v>
          </cell>
          <cell r="E16" t="str">
            <v>서울목동초</v>
          </cell>
          <cell r="F16" t="str">
            <v>29.50</v>
          </cell>
        </row>
        <row r="17">
          <cell r="C17" t="str">
            <v>신지율</v>
          </cell>
          <cell r="E17" t="str">
            <v>개봉초</v>
          </cell>
          <cell r="F17" t="str">
            <v>29.86</v>
          </cell>
        </row>
      </sheetData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총괄기록표"/>
      <sheetName val="결승기록지"/>
    </sheetNames>
    <sheetDataSet>
      <sheetData sheetId="0"/>
      <sheetData sheetId="1"/>
      <sheetData sheetId="2">
        <row r="11">
          <cell r="C11" t="str">
            <v>김승엽</v>
          </cell>
          <cell r="E11" t="str">
            <v>대전체육중</v>
          </cell>
          <cell r="F11" t="str">
            <v>2:00.93</v>
          </cell>
        </row>
        <row r="12">
          <cell r="C12" t="str">
            <v>권재윤</v>
          </cell>
          <cell r="E12" t="str">
            <v>점촌중</v>
          </cell>
          <cell r="F12" t="str">
            <v>2:01.07</v>
          </cell>
        </row>
        <row r="13">
          <cell r="C13" t="str">
            <v>이승윤</v>
          </cell>
          <cell r="E13" t="str">
            <v>성서중</v>
          </cell>
          <cell r="F13" t="str">
            <v>2:02.84</v>
          </cell>
        </row>
        <row r="14">
          <cell r="C14" t="str">
            <v>임재우</v>
          </cell>
          <cell r="E14" t="str">
            <v>부원중</v>
          </cell>
          <cell r="F14" t="str">
            <v>2:04.31</v>
          </cell>
        </row>
        <row r="15">
          <cell r="C15" t="str">
            <v>김진홍</v>
          </cell>
          <cell r="E15" t="str">
            <v>충북영동중</v>
          </cell>
          <cell r="F15" t="str">
            <v>2:04.49</v>
          </cell>
        </row>
        <row r="16">
          <cell r="C16" t="str">
            <v>박태언</v>
          </cell>
          <cell r="E16" t="str">
            <v>광주체육중</v>
          </cell>
          <cell r="F16" t="str">
            <v>2:04.95</v>
          </cell>
        </row>
        <row r="17">
          <cell r="C17" t="str">
            <v>윤종재</v>
          </cell>
          <cell r="E17" t="str">
            <v>미리벌중</v>
          </cell>
          <cell r="F17" t="str">
            <v>2:05.67</v>
          </cell>
        </row>
        <row r="18">
          <cell r="C18" t="str">
            <v>김득화</v>
          </cell>
          <cell r="E18" t="str">
            <v>행당중</v>
          </cell>
          <cell r="F18" t="str">
            <v>2:06.25</v>
          </cell>
        </row>
      </sheetData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총괄기록표"/>
      <sheetName val="결승기록지"/>
    </sheetNames>
    <sheetDataSet>
      <sheetData sheetId="0"/>
      <sheetData sheetId="1"/>
      <sheetData sheetId="2">
        <row r="11">
          <cell r="C11" t="str">
            <v>이영범</v>
          </cell>
          <cell r="E11" t="str">
            <v>성보중</v>
          </cell>
          <cell r="F11" t="str">
            <v>4:15.44</v>
          </cell>
        </row>
        <row r="12">
          <cell r="C12" t="str">
            <v>장문성</v>
          </cell>
          <cell r="E12" t="str">
            <v>영월중</v>
          </cell>
          <cell r="F12" t="str">
            <v>4:16.78</v>
          </cell>
        </row>
        <row r="13">
          <cell r="C13" t="str">
            <v>김주한</v>
          </cell>
          <cell r="E13" t="str">
            <v>배문중</v>
          </cell>
          <cell r="F13" t="str">
            <v>4:18.90</v>
          </cell>
        </row>
        <row r="14">
          <cell r="C14" t="str">
            <v>한성민</v>
          </cell>
          <cell r="E14" t="str">
            <v>서곶중</v>
          </cell>
          <cell r="F14" t="str">
            <v>4:21.65</v>
          </cell>
        </row>
        <row r="15">
          <cell r="C15" t="str">
            <v>유형원</v>
          </cell>
          <cell r="E15" t="str">
            <v>배문중</v>
          </cell>
          <cell r="F15" t="str">
            <v>4:22.18</v>
          </cell>
        </row>
        <row r="16">
          <cell r="C16" t="str">
            <v>김경운</v>
          </cell>
          <cell r="E16" t="str">
            <v>광주체육중</v>
          </cell>
          <cell r="F16" t="str">
            <v>4:23.66</v>
          </cell>
        </row>
        <row r="17">
          <cell r="C17" t="str">
            <v>신가경</v>
          </cell>
          <cell r="E17" t="str">
            <v>태인중</v>
          </cell>
          <cell r="F17" t="str">
            <v>4:23.79</v>
          </cell>
        </row>
        <row r="18">
          <cell r="C18" t="str">
            <v>김득화</v>
          </cell>
          <cell r="E18" t="str">
            <v>행당중</v>
          </cell>
          <cell r="F18" t="str">
            <v>4:23.95</v>
          </cell>
        </row>
      </sheetData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기록지"/>
    </sheetNames>
    <sheetDataSet>
      <sheetData sheetId="0" refreshError="1"/>
      <sheetData sheetId="1">
        <row r="11">
          <cell r="C11" t="str">
            <v>이영범</v>
          </cell>
          <cell r="E11" t="str">
            <v>성보중</v>
          </cell>
          <cell r="F11" t="str">
            <v>9:30.46</v>
          </cell>
        </row>
        <row r="12">
          <cell r="C12" t="str">
            <v>장문성</v>
          </cell>
          <cell r="E12" t="str">
            <v>영월중</v>
          </cell>
          <cell r="F12" t="str">
            <v>9:34.21</v>
          </cell>
        </row>
        <row r="13">
          <cell r="C13" t="str">
            <v>한성민</v>
          </cell>
          <cell r="E13" t="str">
            <v>서곶중</v>
          </cell>
          <cell r="F13" t="str">
            <v>9:34.24</v>
          </cell>
        </row>
        <row r="14">
          <cell r="C14" t="str">
            <v>전유찬</v>
          </cell>
          <cell r="E14" t="str">
            <v>전남체육중</v>
          </cell>
          <cell r="F14" t="str">
            <v>9:39.64</v>
          </cell>
        </row>
        <row r="15">
          <cell r="C15" t="str">
            <v>유형원</v>
          </cell>
          <cell r="E15" t="str">
            <v>배문중</v>
          </cell>
          <cell r="F15" t="str">
            <v>9:46.17</v>
          </cell>
        </row>
        <row r="16">
          <cell r="C16" t="str">
            <v>권오을</v>
          </cell>
          <cell r="E16" t="str">
            <v>영주중</v>
          </cell>
          <cell r="F16" t="str">
            <v>9:57.42</v>
          </cell>
        </row>
        <row r="17">
          <cell r="C17" t="str">
            <v>김경운</v>
          </cell>
          <cell r="E17" t="str">
            <v>광주체육중</v>
          </cell>
          <cell r="F17" t="str">
            <v>9:59.87</v>
          </cell>
        </row>
        <row r="18">
          <cell r="C18" t="str">
            <v>신가경</v>
          </cell>
          <cell r="E18" t="str">
            <v>태인중</v>
          </cell>
          <cell r="F18" t="str">
            <v>10:14.23</v>
          </cell>
        </row>
      </sheetData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결승조편성"/>
      <sheetName val="결승기록지"/>
    </sheetNames>
    <sheetDataSet>
      <sheetData sheetId="0"/>
      <sheetData sheetId="1"/>
      <sheetData sheetId="2"/>
      <sheetData sheetId="3">
        <row r="8">
          <cell r="G8" t="str">
            <v>0.6</v>
          </cell>
        </row>
        <row r="11">
          <cell r="C11" t="str">
            <v>박태언</v>
          </cell>
          <cell r="E11" t="str">
            <v>광주체육중</v>
          </cell>
          <cell r="F11" t="str">
            <v>14.74</v>
          </cell>
        </row>
        <row r="12">
          <cell r="C12" t="str">
            <v>이반석</v>
          </cell>
          <cell r="E12" t="str">
            <v>이리동중</v>
          </cell>
          <cell r="F12" t="str">
            <v>15.18</v>
          </cell>
        </row>
        <row r="13">
          <cell r="C13" t="str">
            <v>정명준</v>
          </cell>
          <cell r="E13" t="str">
            <v>청아중</v>
          </cell>
          <cell r="F13" t="str">
            <v>15.23</v>
          </cell>
        </row>
        <row r="14">
          <cell r="C14" t="str">
            <v>변지민</v>
          </cell>
          <cell r="E14" t="str">
            <v>경수중</v>
          </cell>
          <cell r="F14" t="str">
            <v>15.45</v>
          </cell>
        </row>
        <row r="15">
          <cell r="C15" t="str">
            <v>권민근</v>
          </cell>
          <cell r="E15" t="str">
            <v>함양중</v>
          </cell>
          <cell r="F15" t="str">
            <v>16.00</v>
          </cell>
        </row>
        <row r="16">
          <cell r="C16" t="str">
            <v>김석주</v>
          </cell>
          <cell r="E16" t="str">
            <v>함양중</v>
          </cell>
          <cell r="F16" t="str">
            <v>16.03</v>
          </cell>
        </row>
        <row r="17">
          <cell r="C17" t="str">
            <v>이상기</v>
          </cell>
          <cell r="E17" t="str">
            <v>밀양중</v>
          </cell>
          <cell r="F17" t="str">
            <v>16.86</v>
          </cell>
        </row>
        <row r="18">
          <cell r="C18" t="str">
            <v>이해창</v>
          </cell>
          <cell r="E18" t="str">
            <v>문산중</v>
          </cell>
          <cell r="F18" t="str">
            <v>17.51</v>
          </cell>
        </row>
      </sheetData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기록지"/>
    </sheetNames>
    <sheetDataSet>
      <sheetData sheetId="0"/>
      <sheetData sheetId="1">
        <row r="11">
          <cell r="C11" t="str">
            <v>김주한</v>
          </cell>
          <cell r="E11" t="str">
            <v>배문중</v>
          </cell>
          <cell r="F11" t="str">
            <v>15:17.14</v>
          </cell>
        </row>
        <row r="12">
          <cell r="C12" t="str">
            <v>신정희</v>
          </cell>
          <cell r="E12" t="str">
            <v>배문중</v>
          </cell>
          <cell r="F12" t="str">
            <v>18:08.63</v>
          </cell>
        </row>
      </sheetData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높이"/>
      <sheetName val="장대"/>
      <sheetName val="멀리"/>
      <sheetName val="세단"/>
      <sheetName val="포환"/>
      <sheetName val="원반"/>
      <sheetName val="투창"/>
      <sheetName val="5종경기"/>
    </sheetNames>
    <sheetDataSet>
      <sheetData sheetId="0">
        <row r="11">
          <cell r="C11" t="str">
            <v>조재민</v>
          </cell>
          <cell r="E11" t="str">
            <v>초읍중</v>
          </cell>
          <cell r="F11" t="str">
            <v>1.65</v>
          </cell>
        </row>
      </sheetData>
      <sheetData sheetId="1">
        <row r="11">
          <cell r="C11" t="str">
            <v>이민찬</v>
          </cell>
          <cell r="E11" t="str">
            <v>경기체육중</v>
          </cell>
          <cell r="F11" t="str">
            <v>4.00 CR</v>
          </cell>
        </row>
        <row r="12">
          <cell r="C12" t="str">
            <v>이수호</v>
          </cell>
          <cell r="E12" t="str">
            <v>대전송촌중</v>
          </cell>
          <cell r="F12" t="str">
            <v>3.60 CR</v>
          </cell>
        </row>
      </sheetData>
      <sheetData sheetId="2">
        <row r="11">
          <cell r="C11" t="str">
            <v>고준희</v>
          </cell>
          <cell r="E11" t="str">
            <v>광양백운중</v>
          </cell>
          <cell r="F11" t="str">
            <v>6.62 CR</v>
          </cell>
          <cell r="G11" t="str">
            <v>-0.4</v>
          </cell>
        </row>
        <row r="12">
          <cell r="C12" t="str">
            <v>유성준</v>
          </cell>
          <cell r="E12" t="str">
            <v>함양중</v>
          </cell>
          <cell r="F12" t="str">
            <v>6.02</v>
          </cell>
          <cell r="G12" t="str">
            <v>-0.1</v>
          </cell>
        </row>
        <row r="13">
          <cell r="C13" t="str">
            <v>김민혁</v>
          </cell>
          <cell r="E13" t="str">
            <v>별망중</v>
          </cell>
          <cell r="F13" t="str">
            <v>5.92</v>
          </cell>
          <cell r="G13" t="str">
            <v>-0.3</v>
          </cell>
        </row>
        <row r="14">
          <cell r="C14" t="str">
            <v>변성환</v>
          </cell>
          <cell r="E14" t="str">
            <v>삼성중</v>
          </cell>
          <cell r="F14" t="str">
            <v>5.90</v>
          </cell>
          <cell r="G14" t="str">
            <v>0.6</v>
          </cell>
        </row>
        <row r="15">
          <cell r="C15" t="str">
            <v>계준혁</v>
          </cell>
          <cell r="E15" t="str">
            <v>인천남중</v>
          </cell>
          <cell r="F15" t="str">
            <v>5.67</v>
          </cell>
          <cell r="G15" t="str">
            <v>0.2</v>
          </cell>
        </row>
        <row r="16">
          <cell r="C16" t="str">
            <v>이수호</v>
          </cell>
          <cell r="E16" t="str">
            <v>대전송촌중</v>
          </cell>
          <cell r="F16" t="str">
            <v>5.34</v>
          </cell>
          <cell r="G16" t="str">
            <v>-0.3</v>
          </cell>
        </row>
        <row r="17">
          <cell r="C17" t="str">
            <v>금민섭</v>
          </cell>
          <cell r="E17" t="str">
            <v>별망중</v>
          </cell>
          <cell r="F17" t="str">
            <v>5.00</v>
          </cell>
          <cell r="G17" t="str">
            <v>0.0</v>
          </cell>
        </row>
      </sheetData>
      <sheetData sheetId="3">
        <row r="11">
          <cell r="C11" t="str">
            <v>김민혁</v>
          </cell>
          <cell r="E11" t="str">
            <v>별망중</v>
          </cell>
          <cell r="F11" t="str">
            <v>13.41</v>
          </cell>
          <cell r="G11" t="str">
            <v>0.3</v>
          </cell>
        </row>
        <row r="12">
          <cell r="C12" t="str">
            <v>고준희</v>
          </cell>
          <cell r="E12" t="str">
            <v>광양백운중</v>
          </cell>
          <cell r="F12" t="str">
            <v>13.28</v>
          </cell>
          <cell r="G12" t="str">
            <v>0.5</v>
          </cell>
        </row>
        <row r="13">
          <cell r="C13" t="str">
            <v>양유빈</v>
          </cell>
          <cell r="E13" t="str">
            <v>대전송촌중</v>
          </cell>
          <cell r="F13" t="str">
            <v>13.13</v>
          </cell>
          <cell r="G13" t="str">
            <v>0.1</v>
          </cell>
        </row>
        <row r="14">
          <cell r="C14" t="str">
            <v>금민섭</v>
          </cell>
          <cell r="E14" t="str">
            <v>별망중</v>
          </cell>
          <cell r="F14" t="str">
            <v>11.30</v>
          </cell>
          <cell r="G14" t="str">
            <v>0.1</v>
          </cell>
        </row>
      </sheetData>
      <sheetData sheetId="4">
        <row r="11">
          <cell r="C11" t="str">
            <v>조은찬</v>
          </cell>
          <cell r="E11" t="str">
            <v>동명중</v>
          </cell>
          <cell r="F11" t="str">
            <v>17.38</v>
          </cell>
        </row>
        <row r="12">
          <cell r="C12" t="str">
            <v>이해인</v>
          </cell>
          <cell r="E12" t="str">
            <v>전남체육중</v>
          </cell>
          <cell r="F12" t="str">
            <v>13.40</v>
          </cell>
        </row>
        <row r="13">
          <cell r="C13" t="str">
            <v>허성준</v>
          </cell>
          <cell r="E13" t="str">
            <v>충주중</v>
          </cell>
          <cell r="F13" t="str">
            <v>13.28</v>
          </cell>
        </row>
        <row r="14">
          <cell r="C14" t="str">
            <v>성승훈</v>
          </cell>
          <cell r="E14" t="str">
            <v>안청중</v>
          </cell>
          <cell r="F14" t="str">
            <v>11.72</v>
          </cell>
        </row>
        <row r="15">
          <cell r="C15" t="str">
            <v>전한별</v>
          </cell>
          <cell r="E15" t="str">
            <v>충주중</v>
          </cell>
          <cell r="F15" t="str">
            <v>11.27</v>
          </cell>
        </row>
      </sheetData>
      <sheetData sheetId="5">
        <row r="11">
          <cell r="C11" t="str">
            <v>전한별</v>
          </cell>
          <cell r="E11" t="str">
            <v>충주중</v>
          </cell>
          <cell r="F11" t="str">
            <v>57.84</v>
          </cell>
        </row>
        <row r="12">
          <cell r="C12" t="str">
            <v>조은찬</v>
          </cell>
          <cell r="E12" t="str">
            <v>동명중</v>
          </cell>
          <cell r="F12" t="str">
            <v>51.25</v>
          </cell>
        </row>
        <row r="13">
          <cell r="C13" t="str">
            <v>권석연</v>
          </cell>
          <cell r="E13" t="str">
            <v>점촌중</v>
          </cell>
          <cell r="F13" t="str">
            <v>48.28</v>
          </cell>
        </row>
        <row r="14">
          <cell r="C14" t="str">
            <v>성승훈</v>
          </cell>
          <cell r="E14" t="str">
            <v>안청중</v>
          </cell>
          <cell r="F14" t="str">
            <v>42.08</v>
          </cell>
        </row>
        <row r="15">
          <cell r="C15" t="str">
            <v>이현진</v>
          </cell>
          <cell r="E15" t="str">
            <v>광주체육중</v>
          </cell>
          <cell r="F15" t="str">
            <v>39.89</v>
          </cell>
        </row>
        <row r="16">
          <cell r="C16" t="str">
            <v>이규호</v>
          </cell>
          <cell r="E16" t="str">
            <v>반곡중</v>
          </cell>
          <cell r="F16" t="str">
            <v>37.74</v>
          </cell>
        </row>
      </sheetData>
      <sheetData sheetId="6">
        <row r="11">
          <cell r="C11" t="str">
            <v>장하진</v>
          </cell>
          <cell r="E11" t="str">
            <v>대전대신중</v>
          </cell>
          <cell r="F11" t="str">
            <v>63.19 CR</v>
          </cell>
        </row>
        <row r="12">
          <cell r="C12" t="str">
            <v>이규호</v>
          </cell>
          <cell r="E12" t="str">
            <v>반곡중</v>
          </cell>
          <cell r="F12" t="str">
            <v>58.72 CR</v>
          </cell>
        </row>
        <row r="13">
          <cell r="C13" t="str">
            <v>정수목</v>
          </cell>
          <cell r="E13" t="str">
            <v>삼성중</v>
          </cell>
          <cell r="F13" t="str">
            <v>52.50</v>
          </cell>
        </row>
        <row r="14">
          <cell r="C14" t="str">
            <v>구태윤</v>
          </cell>
          <cell r="E14" t="str">
            <v>내동중</v>
          </cell>
          <cell r="F14" t="str">
            <v>46.70</v>
          </cell>
        </row>
        <row r="15">
          <cell r="C15" t="str">
            <v>전용태</v>
          </cell>
          <cell r="E15" t="str">
            <v>통영중앙중</v>
          </cell>
          <cell r="F15" t="str">
            <v>46.32</v>
          </cell>
        </row>
        <row r="16">
          <cell r="C16" t="str">
            <v>윤연준</v>
          </cell>
          <cell r="E16" t="str">
            <v>청주동중</v>
          </cell>
          <cell r="F16" t="str">
            <v>46.26</v>
          </cell>
        </row>
        <row r="17">
          <cell r="C17" t="str">
            <v>백경준</v>
          </cell>
          <cell r="E17" t="str">
            <v>초읍중</v>
          </cell>
          <cell r="F17" t="str">
            <v>45.96</v>
          </cell>
        </row>
        <row r="18">
          <cell r="C18" t="str">
            <v>허성준</v>
          </cell>
          <cell r="E18" t="str">
            <v>충주중</v>
          </cell>
          <cell r="F18" t="str">
            <v>45.70</v>
          </cell>
        </row>
      </sheetData>
      <sheetData sheetId="7">
        <row r="11">
          <cell r="C11" t="str">
            <v>한인규</v>
          </cell>
          <cell r="E11" t="str">
            <v>경기체육중</v>
          </cell>
          <cell r="F11" t="str">
            <v>3,281점 CR</v>
          </cell>
        </row>
        <row r="12">
          <cell r="C12" t="str">
            <v>유지호</v>
          </cell>
          <cell r="E12" t="str">
            <v>대전체육중</v>
          </cell>
          <cell r="F12" t="str">
            <v>3,087점</v>
          </cell>
        </row>
        <row r="13">
          <cell r="C13" t="str">
            <v>변성환</v>
          </cell>
          <cell r="E13" t="str">
            <v>삼성중</v>
          </cell>
          <cell r="F13" t="str">
            <v>2,980점</v>
          </cell>
        </row>
        <row r="14">
          <cell r="C14" t="str">
            <v>양유빈</v>
          </cell>
          <cell r="E14" t="str">
            <v>대전송촌중</v>
          </cell>
          <cell r="F14" t="str">
            <v>2,975점</v>
          </cell>
        </row>
        <row r="15">
          <cell r="C15" t="str">
            <v>주형태</v>
          </cell>
          <cell r="E15" t="str">
            <v>동명중</v>
          </cell>
          <cell r="F15" t="str">
            <v>2,759점</v>
          </cell>
        </row>
        <row r="16">
          <cell r="C16" t="str">
            <v>장현빈</v>
          </cell>
          <cell r="E16" t="str">
            <v>합포중</v>
          </cell>
          <cell r="F16" t="str">
            <v>2,746점</v>
          </cell>
        </row>
        <row r="17">
          <cell r="C17" t="str">
            <v>이지우</v>
          </cell>
          <cell r="E17" t="str">
            <v>충주중</v>
          </cell>
          <cell r="F17" t="str">
            <v>2,496점</v>
          </cell>
        </row>
        <row r="18">
          <cell r="C18" t="str">
            <v>박민형</v>
          </cell>
          <cell r="E18" t="str">
            <v>부천부곡중</v>
          </cell>
          <cell r="F18" t="str">
            <v>2,472점</v>
          </cell>
        </row>
      </sheetData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결승조편성"/>
      <sheetName val="결승기록지"/>
    </sheetNames>
    <sheetDataSet>
      <sheetData sheetId="0"/>
      <sheetData sheetId="1"/>
      <sheetData sheetId="2"/>
      <sheetData sheetId="3">
        <row r="8">
          <cell r="G8" t="str">
            <v>0.3</v>
          </cell>
        </row>
        <row r="11">
          <cell r="C11" t="str">
            <v>민소윤</v>
          </cell>
          <cell r="E11" t="str">
            <v>거제중앙중</v>
          </cell>
          <cell r="F11" t="str">
            <v>12.55 CR</v>
          </cell>
        </row>
        <row r="12">
          <cell r="C12" t="str">
            <v>조수빈</v>
          </cell>
          <cell r="E12" t="str">
            <v>광주체육중</v>
          </cell>
          <cell r="F12" t="str">
            <v>13.04</v>
          </cell>
        </row>
        <row r="13">
          <cell r="C13" t="str">
            <v>이아정</v>
          </cell>
          <cell r="E13" t="str">
            <v>금파중</v>
          </cell>
          <cell r="F13" t="str">
            <v>13.09</v>
          </cell>
        </row>
        <row r="14">
          <cell r="C14" t="str">
            <v>이민정</v>
          </cell>
          <cell r="E14" t="str">
            <v>용인중</v>
          </cell>
          <cell r="F14" t="str">
            <v>13.11</v>
          </cell>
        </row>
        <row r="15">
          <cell r="C15" t="str">
            <v>서예지</v>
          </cell>
          <cell r="E15" t="str">
            <v>광양백운중</v>
          </cell>
          <cell r="F15" t="str">
            <v>13.23</v>
          </cell>
        </row>
        <row r="16">
          <cell r="C16" t="str">
            <v>이윤지</v>
          </cell>
          <cell r="E16" t="str">
            <v>경기체육중</v>
          </cell>
          <cell r="F16" t="str">
            <v>13.30</v>
          </cell>
        </row>
      </sheetData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결승조편성"/>
      <sheetName val="결승기록지"/>
    </sheetNames>
    <sheetDataSet>
      <sheetData sheetId="0"/>
      <sheetData sheetId="1"/>
      <sheetData sheetId="2"/>
      <sheetData sheetId="3">
        <row r="8">
          <cell r="G8" t="str">
            <v>1.1</v>
          </cell>
        </row>
        <row r="11">
          <cell r="C11" t="str">
            <v>이다인</v>
          </cell>
          <cell r="E11" t="str">
            <v>경명여자중</v>
          </cell>
          <cell r="F11" t="str">
            <v>24.69 CR</v>
          </cell>
        </row>
        <row r="12">
          <cell r="C12" t="str">
            <v>김민하</v>
          </cell>
          <cell r="E12" t="str">
            <v>진해냉천중</v>
          </cell>
          <cell r="F12" t="str">
            <v>26.11 CR</v>
          </cell>
        </row>
        <row r="13">
          <cell r="C13" t="str">
            <v>조수빈</v>
          </cell>
          <cell r="E13" t="str">
            <v>광주체육중</v>
          </cell>
          <cell r="F13" t="str">
            <v>26.30 CR</v>
          </cell>
        </row>
        <row r="14">
          <cell r="C14" t="str">
            <v>이윤지</v>
          </cell>
          <cell r="E14" t="str">
            <v>경기체육중</v>
          </cell>
          <cell r="F14" t="str">
            <v>27.29</v>
          </cell>
        </row>
        <row r="15">
          <cell r="C15" t="str">
            <v>신다연</v>
          </cell>
          <cell r="E15" t="str">
            <v>인화여자중</v>
          </cell>
          <cell r="F15" t="str">
            <v>28.15</v>
          </cell>
        </row>
        <row r="16">
          <cell r="C16" t="str">
            <v>김이옥</v>
          </cell>
          <cell r="E16" t="str">
            <v>진주문산중</v>
          </cell>
          <cell r="F16" t="str">
            <v>28.19</v>
          </cell>
        </row>
        <row r="17">
          <cell r="C17" t="str">
            <v>김규연</v>
          </cell>
          <cell r="E17" t="str">
            <v>백현중</v>
          </cell>
          <cell r="F17" t="str">
            <v>28.25</v>
          </cell>
        </row>
      </sheetData>
    </sheetDataSet>
  </externalBook>
</externalLink>
</file>

<file path=xl/externalLinks/externalLink6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결승조편성"/>
      <sheetName val="결승기록지"/>
    </sheetNames>
    <sheetDataSet>
      <sheetData sheetId="0"/>
      <sheetData sheetId="1"/>
      <sheetData sheetId="2"/>
      <sheetData sheetId="3">
        <row r="11">
          <cell r="C11" t="str">
            <v>김민하</v>
          </cell>
          <cell r="E11" t="str">
            <v>진해냉천중</v>
          </cell>
          <cell r="F11" t="str">
            <v>1:00.19 CR</v>
          </cell>
        </row>
        <row r="12">
          <cell r="C12" t="str">
            <v>김희원</v>
          </cell>
          <cell r="E12" t="str">
            <v>광주체육중</v>
          </cell>
          <cell r="F12" t="str">
            <v>1:01.92</v>
          </cell>
        </row>
        <row r="13">
          <cell r="C13" t="str">
            <v>김규연</v>
          </cell>
          <cell r="E13" t="str">
            <v>백현중</v>
          </cell>
          <cell r="F13" t="str">
            <v>1:03.77</v>
          </cell>
        </row>
        <row r="14">
          <cell r="C14" t="str">
            <v>김이옥</v>
          </cell>
          <cell r="E14" t="str">
            <v>진주문산중</v>
          </cell>
          <cell r="F14" t="str">
            <v>1:04.75</v>
          </cell>
        </row>
        <row r="15">
          <cell r="C15" t="str">
            <v>이유정</v>
          </cell>
          <cell r="E15" t="str">
            <v>소래중</v>
          </cell>
          <cell r="F15" t="str">
            <v>1:06.14</v>
          </cell>
        </row>
        <row r="16">
          <cell r="C16" t="str">
            <v>김소윤</v>
          </cell>
          <cell r="E16" t="str">
            <v>부천여자중</v>
          </cell>
          <cell r="F16" t="str">
            <v>1:06.47</v>
          </cell>
        </row>
        <row r="17">
          <cell r="C17" t="str">
            <v>박성은</v>
          </cell>
          <cell r="E17" t="str">
            <v>강구중</v>
          </cell>
          <cell r="F17" t="str">
            <v>1:06.55</v>
          </cell>
        </row>
      </sheetData>
    </sheetDataSet>
  </externalBook>
</externalLink>
</file>

<file path=xl/externalLinks/externalLink6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기록지"/>
    </sheetNames>
    <sheetDataSet>
      <sheetData sheetId="0"/>
      <sheetData sheetId="1">
        <row r="11">
          <cell r="C11" t="str">
            <v>이서진</v>
          </cell>
          <cell r="E11" t="str">
            <v>부천여자중</v>
          </cell>
          <cell r="F11" t="str">
            <v>2:26.31</v>
          </cell>
        </row>
        <row r="12">
          <cell r="C12" t="str">
            <v>김보미</v>
          </cell>
          <cell r="E12" t="str">
            <v>용인중</v>
          </cell>
          <cell r="F12" t="str">
            <v>2:27.74</v>
          </cell>
        </row>
        <row r="13">
          <cell r="C13" t="str">
            <v>오미화</v>
          </cell>
          <cell r="E13" t="str">
            <v>인화여자중</v>
          </cell>
          <cell r="F13" t="str">
            <v>2:28.74</v>
          </cell>
        </row>
        <row r="14">
          <cell r="C14" t="str">
            <v>김소윤</v>
          </cell>
          <cell r="E14" t="str">
            <v>이현중</v>
          </cell>
          <cell r="F14" t="str">
            <v>2:31.43</v>
          </cell>
        </row>
        <row r="15">
          <cell r="C15" t="str">
            <v>박승아</v>
          </cell>
          <cell r="E15" t="str">
            <v>신주중</v>
          </cell>
          <cell r="F15" t="str">
            <v>2:45.94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총괄기록표"/>
      <sheetName val="결승기록지"/>
    </sheetNames>
    <sheetDataSet>
      <sheetData sheetId="0"/>
      <sheetData sheetId="1"/>
      <sheetData sheetId="2">
        <row r="11">
          <cell r="C11" t="str">
            <v>이상현</v>
          </cell>
          <cell r="E11" t="str">
            <v>충남홍남초</v>
          </cell>
          <cell r="F11" t="str">
            <v>2:23.79 CR</v>
          </cell>
        </row>
        <row r="12">
          <cell r="C12" t="str">
            <v>사윤호</v>
          </cell>
          <cell r="E12" t="str">
            <v>인천서곶초</v>
          </cell>
          <cell r="F12" t="str">
            <v>2:24.59 CR</v>
          </cell>
        </row>
        <row r="13">
          <cell r="C13" t="str">
            <v>박건하</v>
          </cell>
          <cell r="E13" t="str">
            <v>포은초</v>
          </cell>
          <cell r="F13" t="str">
            <v>2:27.98</v>
          </cell>
        </row>
        <row r="14">
          <cell r="C14" t="str">
            <v>성채호</v>
          </cell>
          <cell r="E14" t="str">
            <v>평산초</v>
          </cell>
          <cell r="F14" t="str">
            <v>2:28.36</v>
          </cell>
        </row>
        <row r="15">
          <cell r="C15" t="str">
            <v>김선우</v>
          </cell>
          <cell r="E15" t="str">
            <v>경산서부초</v>
          </cell>
          <cell r="F15" t="str">
            <v>2:28.75</v>
          </cell>
        </row>
        <row r="16">
          <cell r="C16" t="str">
            <v>조여준</v>
          </cell>
          <cell r="E16" t="str">
            <v>중곡초</v>
          </cell>
          <cell r="F16" t="str">
            <v>2:29.55</v>
          </cell>
        </row>
        <row r="17">
          <cell r="C17" t="str">
            <v>강승우</v>
          </cell>
          <cell r="E17" t="str">
            <v>경남장유초</v>
          </cell>
          <cell r="F17" t="str">
            <v>2:31.50</v>
          </cell>
        </row>
        <row r="18">
          <cell r="C18" t="str">
            <v>안현호</v>
          </cell>
          <cell r="E18" t="str">
            <v>세종조치원대동초</v>
          </cell>
          <cell r="F18" t="str">
            <v>2:31.55</v>
          </cell>
        </row>
      </sheetData>
    </sheetDataSet>
  </externalBook>
</externalLink>
</file>

<file path=xl/externalLinks/externalLink7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기록지"/>
    </sheetNames>
    <sheetDataSet>
      <sheetData sheetId="0"/>
      <sheetData sheetId="1">
        <row r="11">
          <cell r="C11" t="str">
            <v>김가은</v>
          </cell>
          <cell r="E11" t="str">
            <v>부천여자중</v>
          </cell>
          <cell r="F11" t="str">
            <v>4:53.48</v>
          </cell>
        </row>
        <row r="12">
          <cell r="C12" t="str">
            <v>이서진</v>
          </cell>
          <cell r="E12" t="str">
            <v>부천여자중</v>
          </cell>
          <cell r="F12" t="str">
            <v>4:53.54</v>
          </cell>
        </row>
        <row r="13">
          <cell r="C13" t="str">
            <v>이미지</v>
          </cell>
          <cell r="E13" t="str">
            <v>대전체육중</v>
          </cell>
          <cell r="F13" t="str">
            <v>4:54.50</v>
          </cell>
        </row>
        <row r="14">
          <cell r="C14" t="str">
            <v>유소영</v>
          </cell>
          <cell r="E14" t="str">
            <v>행당중</v>
          </cell>
          <cell r="F14" t="str">
            <v>4:55.16</v>
          </cell>
        </row>
        <row r="15">
          <cell r="C15" t="str">
            <v>김보미</v>
          </cell>
          <cell r="E15" t="str">
            <v>용인중</v>
          </cell>
          <cell r="F15" t="str">
            <v>5:09.65</v>
          </cell>
        </row>
        <row r="16">
          <cell r="C16" t="str">
            <v>이민지</v>
          </cell>
          <cell r="E16" t="str">
            <v>대전체육중</v>
          </cell>
          <cell r="F16" t="str">
            <v>5:19.90</v>
          </cell>
        </row>
        <row r="17">
          <cell r="C17" t="str">
            <v>김나은</v>
          </cell>
          <cell r="E17" t="str">
            <v>정선중</v>
          </cell>
          <cell r="F17" t="str">
            <v>5:28.28</v>
          </cell>
        </row>
        <row r="18">
          <cell r="C18" t="str">
            <v>이지민</v>
          </cell>
          <cell r="E18" t="str">
            <v>광동중</v>
          </cell>
          <cell r="F18" t="str">
            <v>5:33.99</v>
          </cell>
        </row>
      </sheetData>
    </sheetDataSet>
  </externalBook>
</externalLink>
</file>

<file path=xl/externalLinks/externalLink7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기록지"/>
    </sheetNames>
    <sheetDataSet>
      <sheetData sheetId="0"/>
      <sheetData sheetId="1">
        <row r="11">
          <cell r="C11" t="str">
            <v>유소영</v>
          </cell>
          <cell r="E11" t="str">
            <v>행당중</v>
          </cell>
          <cell r="F11" t="str">
            <v>11:09.41</v>
          </cell>
        </row>
        <row r="12">
          <cell r="C12" t="str">
            <v>김가은</v>
          </cell>
          <cell r="E12" t="str">
            <v>부천여자중</v>
          </cell>
          <cell r="F12" t="str">
            <v>11:16.71</v>
          </cell>
        </row>
        <row r="13">
          <cell r="C13" t="str">
            <v>이민지</v>
          </cell>
          <cell r="E13" t="str">
            <v>대전체육중</v>
          </cell>
          <cell r="F13" t="str">
            <v>11:57.31</v>
          </cell>
        </row>
        <row r="14">
          <cell r="C14" t="str">
            <v>김나은</v>
          </cell>
          <cell r="E14" t="str">
            <v>정선중</v>
          </cell>
          <cell r="F14" t="str">
            <v>12:11.05</v>
          </cell>
        </row>
        <row r="15">
          <cell r="C15" t="str">
            <v>이미지</v>
          </cell>
          <cell r="E15" t="str">
            <v>대전체육중</v>
          </cell>
          <cell r="F15" t="str">
            <v>12:13.05</v>
          </cell>
        </row>
        <row r="16">
          <cell r="C16" t="str">
            <v>선민주</v>
          </cell>
          <cell r="E16" t="str">
            <v>광주체육중</v>
          </cell>
          <cell r="F16" t="str">
            <v>13:20.82</v>
          </cell>
        </row>
        <row r="17">
          <cell r="C17" t="str">
            <v>김재연</v>
          </cell>
          <cell r="E17" t="str">
            <v>신정여자중</v>
          </cell>
          <cell r="F17" t="str">
            <v>14:03.23</v>
          </cell>
        </row>
      </sheetData>
    </sheetDataSet>
  </externalBook>
</externalLink>
</file>

<file path=xl/externalLinks/externalLink7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기록지"/>
    </sheetNames>
    <sheetDataSet>
      <sheetData sheetId="0"/>
      <sheetData sheetId="1">
        <row r="8">
          <cell r="G8" t="str">
            <v>1.1</v>
          </cell>
        </row>
        <row r="11">
          <cell r="C11" t="str">
            <v>강예다</v>
          </cell>
          <cell r="E11" t="str">
            <v>덕정중</v>
          </cell>
          <cell r="F11" t="str">
            <v>15.78</v>
          </cell>
        </row>
        <row r="12">
          <cell r="C12" t="str">
            <v>민소윤</v>
          </cell>
          <cell r="E12" t="str">
            <v>거제중앙중</v>
          </cell>
          <cell r="F12" t="str">
            <v>17.70</v>
          </cell>
        </row>
        <row r="13">
          <cell r="C13" t="str">
            <v>강현경</v>
          </cell>
          <cell r="E13" t="str">
            <v>조치원중</v>
          </cell>
          <cell r="F13" t="str">
            <v>18.50</v>
          </cell>
        </row>
        <row r="14">
          <cell r="C14" t="str">
            <v>김연진</v>
          </cell>
          <cell r="E14" t="str">
            <v>통영중앙중</v>
          </cell>
          <cell r="F14" t="str">
            <v>18.76</v>
          </cell>
        </row>
        <row r="15">
          <cell r="C15" t="str">
            <v>이현채</v>
          </cell>
          <cell r="E15" t="str">
            <v>전라중</v>
          </cell>
          <cell r="F15" t="str">
            <v>18.79</v>
          </cell>
        </row>
        <row r="16">
          <cell r="C16" t="str">
            <v>김보영</v>
          </cell>
          <cell r="E16" t="str">
            <v>인제중</v>
          </cell>
          <cell r="F16" t="str">
            <v>19.03</v>
          </cell>
        </row>
      </sheetData>
    </sheetDataSet>
  </externalBook>
</externalLink>
</file>

<file path=xl/externalLinks/externalLink7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높이"/>
      <sheetName val="장대"/>
      <sheetName val="멀리"/>
      <sheetName val="세단"/>
      <sheetName val="포환"/>
      <sheetName val="원반"/>
      <sheetName val="투창"/>
      <sheetName val="5종경기"/>
    </sheetNames>
    <sheetDataSet>
      <sheetData sheetId="0">
        <row r="11">
          <cell r="C11" t="str">
            <v>정세은</v>
          </cell>
          <cell r="E11" t="str">
            <v>진주대곡중</v>
          </cell>
          <cell r="F11" t="str">
            <v>1.45</v>
          </cell>
        </row>
        <row r="12">
          <cell r="C12" t="str">
            <v>김채현</v>
          </cell>
          <cell r="E12" t="str">
            <v>광주체육중</v>
          </cell>
          <cell r="F12" t="str">
            <v>1.45</v>
          </cell>
        </row>
        <row r="13">
          <cell r="C13" t="str">
            <v>이바다</v>
          </cell>
          <cell r="E13" t="str">
            <v>경북체육중</v>
          </cell>
          <cell r="F13" t="str">
            <v>1.30</v>
          </cell>
        </row>
      </sheetData>
      <sheetData sheetId="1">
        <row r="11">
          <cell r="C11" t="str">
            <v>박서해</v>
          </cell>
          <cell r="E11" t="str">
            <v>경기체육중</v>
          </cell>
          <cell r="F11" t="str">
            <v>2.50</v>
          </cell>
        </row>
      </sheetData>
      <sheetData sheetId="2">
        <row r="11">
          <cell r="C11" t="str">
            <v>최연서</v>
          </cell>
          <cell r="E11" t="str">
            <v>전라중</v>
          </cell>
          <cell r="F11" t="str">
            <v>5.10</v>
          </cell>
          <cell r="G11" t="str">
            <v>0.2</v>
          </cell>
        </row>
        <row r="12">
          <cell r="C12" t="str">
            <v>신다연</v>
          </cell>
          <cell r="E12" t="str">
            <v>인화여자중</v>
          </cell>
          <cell r="F12" t="str">
            <v>4.98</v>
          </cell>
          <cell r="G12" t="str">
            <v>-0.0</v>
          </cell>
        </row>
        <row r="13">
          <cell r="C13" t="str">
            <v>최혜지</v>
          </cell>
          <cell r="E13" t="str">
            <v>부원여자중</v>
          </cell>
          <cell r="F13" t="str">
            <v>4.98</v>
          </cell>
          <cell r="G13" t="str">
            <v>-0.0</v>
          </cell>
        </row>
        <row r="14">
          <cell r="C14" t="str">
            <v>박소연</v>
          </cell>
          <cell r="E14" t="str">
            <v>부원여자중</v>
          </cell>
          <cell r="F14" t="str">
            <v>4.66</v>
          </cell>
          <cell r="G14" t="str">
            <v>-0.0</v>
          </cell>
        </row>
        <row r="15">
          <cell r="C15" t="str">
            <v>박시윤</v>
          </cell>
          <cell r="E15" t="str">
            <v>진주대곡중</v>
          </cell>
          <cell r="F15" t="str">
            <v>4.35</v>
          </cell>
          <cell r="G15" t="str">
            <v>-0.0</v>
          </cell>
        </row>
        <row r="16">
          <cell r="C16" t="str">
            <v>오미화</v>
          </cell>
          <cell r="E16" t="str">
            <v>인화여자중</v>
          </cell>
          <cell r="F16" t="str">
            <v>4.31</v>
          </cell>
          <cell r="G16" t="str">
            <v>-0.0</v>
          </cell>
        </row>
        <row r="17">
          <cell r="C17" t="str">
            <v>주민지</v>
          </cell>
          <cell r="E17" t="str">
            <v>광주체육중</v>
          </cell>
          <cell r="F17" t="str">
            <v>4.28</v>
          </cell>
          <cell r="G17" t="str">
            <v>-0.3</v>
          </cell>
        </row>
      </sheetData>
      <sheetData sheetId="3">
        <row r="11">
          <cell r="C11" t="str">
            <v>서예지</v>
          </cell>
          <cell r="E11" t="str">
            <v>광양백운중</v>
          </cell>
          <cell r="F11" t="str">
            <v>11.96 CR</v>
          </cell>
          <cell r="G11" t="str">
            <v>0.2</v>
          </cell>
        </row>
        <row r="12">
          <cell r="C12" t="str">
            <v>최연서</v>
          </cell>
          <cell r="E12" t="str">
            <v>전라중</v>
          </cell>
          <cell r="F12" t="str">
            <v>11.21</v>
          </cell>
          <cell r="G12" t="str">
            <v>0.6</v>
          </cell>
        </row>
        <row r="13">
          <cell r="C13" t="str">
            <v>박소연</v>
          </cell>
          <cell r="E13" t="str">
            <v>부원여자중</v>
          </cell>
          <cell r="F13" t="str">
            <v>10.84</v>
          </cell>
          <cell r="G13" t="str">
            <v>-0.5</v>
          </cell>
        </row>
        <row r="14">
          <cell r="C14" t="str">
            <v>김채현</v>
          </cell>
          <cell r="E14" t="str">
            <v>광주체육중</v>
          </cell>
          <cell r="F14" t="str">
            <v>10.27</v>
          </cell>
          <cell r="G14" t="str">
            <v>-0.3</v>
          </cell>
        </row>
      </sheetData>
      <sheetData sheetId="4">
        <row r="11">
          <cell r="C11" t="str">
            <v>김나현</v>
          </cell>
          <cell r="E11" t="str">
            <v>익산지원중</v>
          </cell>
          <cell r="F11" t="str">
            <v>14.02</v>
          </cell>
        </row>
        <row r="12">
          <cell r="C12" t="str">
            <v>마소영</v>
          </cell>
          <cell r="E12" t="str">
            <v>주례여자중</v>
          </cell>
          <cell r="F12" t="str">
            <v>11.60</v>
          </cell>
        </row>
        <row r="13">
          <cell r="C13" t="str">
            <v>이주은</v>
          </cell>
          <cell r="E13" t="str">
            <v>부산체육중</v>
          </cell>
          <cell r="F13" t="str">
            <v>10.15</v>
          </cell>
        </row>
        <row r="14">
          <cell r="C14" t="str">
            <v>조은채</v>
          </cell>
          <cell r="E14" t="str">
            <v>광동중</v>
          </cell>
          <cell r="F14" t="str">
            <v>9.09</v>
          </cell>
        </row>
      </sheetData>
      <sheetData sheetId="5">
        <row r="11">
          <cell r="C11" t="str">
            <v>김나현</v>
          </cell>
          <cell r="E11" t="str">
            <v>익산지원중</v>
          </cell>
          <cell r="F11" t="str">
            <v>37.84 CR</v>
          </cell>
        </row>
        <row r="12">
          <cell r="C12" t="str">
            <v>서성은</v>
          </cell>
          <cell r="E12" t="str">
            <v>경기체육중</v>
          </cell>
          <cell r="F12" t="str">
            <v>30.43</v>
          </cell>
        </row>
        <row r="13">
          <cell r="C13" t="str">
            <v>마소영</v>
          </cell>
          <cell r="E13" t="str">
            <v>주례여자중</v>
          </cell>
          <cell r="F13" t="str">
            <v>27.51</v>
          </cell>
        </row>
        <row r="14">
          <cell r="C14" t="str">
            <v>최아빈</v>
          </cell>
          <cell r="E14" t="str">
            <v>간석여자중</v>
          </cell>
          <cell r="F14" t="str">
            <v>27.01</v>
          </cell>
        </row>
        <row r="15">
          <cell r="C15" t="str">
            <v>모서영</v>
          </cell>
          <cell r="E15" t="str">
            <v>광주체육중</v>
          </cell>
          <cell r="F15" t="str">
            <v>19.12</v>
          </cell>
        </row>
      </sheetData>
      <sheetData sheetId="6">
        <row r="11">
          <cell r="C11" t="str">
            <v>유혜정</v>
          </cell>
          <cell r="E11" t="str">
            <v>가좌여자중</v>
          </cell>
          <cell r="F11" t="str">
            <v>36.47</v>
          </cell>
        </row>
        <row r="12">
          <cell r="C12" t="str">
            <v>김지연</v>
          </cell>
          <cell r="E12" t="str">
            <v>경안여자중</v>
          </cell>
          <cell r="F12" t="str">
            <v>33.17</v>
          </cell>
        </row>
        <row r="13">
          <cell r="C13" t="str">
            <v>이지효</v>
          </cell>
          <cell r="E13" t="str">
            <v>경기체육중</v>
          </cell>
          <cell r="F13" t="str">
            <v>28.49</v>
          </cell>
        </row>
        <row r="14">
          <cell r="C14" t="str">
            <v>조은채</v>
          </cell>
          <cell r="E14" t="str">
            <v>광동중</v>
          </cell>
          <cell r="F14" t="str">
            <v>23.45</v>
          </cell>
        </row>
      </sheetData>
      <sheetData sheetId="7">
        <row r="11">
          <cell r="C11" t="str">
            <v>이소은</v>
          </cell>
          <cell r="E11" t="str">
            <v>광주체육중</v>
          </cell>
          <cell r="F11" t="str">
            <v>3,050점 CR</v>
          </cell>
        </row>
        <row r="12">
          <cell r="C12" t="str">
            <v>엄채은</v>
          </cell>
          <cell r="E12" t="str">
            <v>가좌여자중</v>
          </cell>
          <cell r="F12" t="str">
            <v>2,660점</v>
          </cell>
        </row>
        <row r="13">
          <cell r="C13" t="str">
            <v>임여음</v>
          </cell>
          <cell r="E13" t="str">
            <v>부산체육중</v>
          </cell>
          <cell r="F13" t="str">
            <v>2,524점</v>
          </cell>
        </row>
        <row r="14">
          <cell r="C14" t="str">
            <v>박주은</v>
          </cell>
          <cell r="E14" t="str">
            <v>대전송촌중</v>
          </cell>
          <cell r="F14" t="str">
            <v>2,434점</v>
          </cell>
        </row>
        <row r="15">
          <cell r="C15" t="str">
            <v>강현경</v>
          </cell>
          <cell r="E15" t="str">
            <v>조치원중</v>
          </cell>
          <cell r="F15" t="str">
            <v>2,247점</v>
          </cell>
        </row>
        <row r="16">
          <cell r="C16" t="str">
            <v>김연진</v>
          </cell>
          <cell r="E16" t="str">
            <v>통영중앙중</v>
          </cell>
          <cell r="F16" t="str">
            <v>2,190점</v>
          </cell>
        </row>
      </sheetData>
    </sheetDataSet>
  </externalBook>
</externalLink>
</file>

<file path=xl/externalLinks/externalLink7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준결조편성"/>
      <sheetName val="준결기록표"/>
      <sheetName val="준결총괄기록표"/>
      <sheetName val="결승조편성"/>
      <sheetName val="결승기록지"/>
    </sheetNames>
    <sheetDataSet>
      <sheetData sheetId="0"/>
      <sheetData sheetId="1"/>
      <sheetData sheetId="2"/>
      <sheetData sheetId="3"/>
      <sheetData sheetId="4"/>
      <sheetData sheetId="5"/>
      <sheetData sheetId="6">
        <row r="8">
          <cell r="G8" t="str">
            <v>0.0</v>
          </cell>
        </row>
        <row r="11">
          <cell r="C11" t="str">
            <v>장환이</v>
          </cell>
          <cell r="E11" t="str">
            <v>은행고</v>
          </cell>
          <cell r="F11" t="str">
            <v>11.11</v>
          </cell>
        </row>
        <row r="12">
          <cell r="C12" t="str">
            <v>박성빈</v>
          </cell>
          <cell r="E12" t="str">
            <v>서울체육고</v>
          </cell>
          <cell r="F12" t="str">
            <v>11.12</v>
          </cell>
        </row>
        <row r="13">
          <cell r="C13" t="str">
            <v>이예준</v>
          </cell>
          <cell r="E13" t="str">
            <v>서울체육고</v>
          </cell>
          <cell r="F13" t="str">
            <v>11.16</v>
          </cell>
        </row>
        <row r="14">
          <cell r="C14" t="str">
            <v>김시원</v>
          </cell>
          <cell r="E14" t="str">
            <v>설악고</v>
          </cell>
          <cell r="F14" t="str">
            <v>11.41</v>
          </cell>
        </row>
        <row r="15">
          <cell r="C15" t="str">
            <v>양해수</v>
          </cell>
          <cell r="E15" t="str">
            <v>강원체육고</v>
          </cell>
          <cell r="F15" t="str">
            <v>11.47</v>
          </cell>
        </row>
        <row r="16">
          <cell r="C16" t="str">
            <v>이정수</v>
          </cell>
          <cell r="E16" t="str">
            <v>부산사대부설고</v>
          </cell>
          <cell r="F16" t="str">
            <v>11.59</v>
          </cell>
        </row>
        <row r="17">
          <cell r="C17" t="str">
            <v>심인보</v>
          </cell>
          <cell r="E17" t="str">
            <v>경북체육고</v>
          </cell>
          <cell r="F17" t="str">
            <v>11.69</v>
          </cell>
        </row>
        <row r="18">
          <cell r="C18" t="str">
            <v>김경민</v>
          </cell>
          <cell r="E18" t="str">
            <v>신명고</v>
          </cell>
          <cell r="F18" t="str">
            <v>11.73</v>
          </cell>
        </row>
      </sheetData>
    </sheetDataSet>
  </externalBook>
</externalLink>
</file>

<file path=xl/externalLinks/externalLink7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결승조편성"/>
      <sheetName val="결승기록지"/>
    </sheetNames>
    <sheetDataSet>
      <sheetData sheetId="0"/>
      <sheetData sheetId="1"/>
      <sheetData sheetId="2"/>
      <sheetData sheetId="3">
        <row r="8">
          <cell r="G8" t="str">
            <v>0.1</v>
          </cell>
        </row>
        <row r="11">
          <cell r="C11" t="str">
            <v>이예찬</v>
          </cell>
          <cell r="E11" t="str">
            <v>동인천고</v>
          </cell>
          <cell r="F11" t="str">
            <v>22.51</v>
          </cell>
        </row>
        <row r="12">
          <cell r="C12" t="str">
            <v>이예준</v>
          </cell>
          <cell r="E12" t="str">
            <v>서울체육고</v>
          </cell>
          <cell r="F12" t="str">
            <v>22.53</v>
          </cell>
        </row>
        <row r="13">
          <cell r="C13" t="str">
            <v>박성빈</v>
          </cell>
          <cell r="E13" t="str">
            <v>서울체육고</v>
          </cell>
          <cell r="F13" t="str">
            <v>22.56</v>
          </cell>
        </row>
        <row r="14">
          <cell r="C14" t="str">
            <v>양해수</v>
          </cell>
          <cell r="E14" t="str">
            <v>강원체육고</v>
          </cell>
          <cell r="F14" t="str">
            <v>23.12</v>
          </cell>
        </row>
        <row r="15">
          <cell r="C15" t="str">
            <v>심인보</v>
          </cell>
          <cell r="E15" t="str">
            <v>경북체육고</v>
          </cell>
          <cell r="F15" t="str">
            <v>23.43</v>
          </cell>
        </row>
        <row r="16">
          <cell r="C16" t="str">
            <v>방호준</v>
          </cell>
          <cell r="E16" t="str">
            <v>포천일고</v>
          </cell>
          <cell r="F16" t="str">
            <v>23.45</v>
          </cell>
        </row>
        <row r="17">
          <cell r="C17" t="str">
            <v>최승원</v>
          </cell>
          <cell r="E17" t="str">
            <v>경복고</v>
          </cell>
          <cell r="F17" t="str">
            <v>23.50</v>
          </cell>
        </row>
        <row r="18">
          <cell r="C18" t="str">
            <v>기은결</v>
          </cell>
          <cell r="E18" t="str">
            <v>광주체육고</v>
          </cell>
          <cell r="F18" t="str">
            <v>23.78</v>
          </cell>
        </row>
      </sheetData>
    </sheetDataSet>
  </externalBook>
</externalLink>
</file>

<file path=xl/externalLinks/externalLink7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결승조편성"/>
      <sheetName val="결승기록지"/>
    </sheetNames>
    <sheetDataSet>
      <sheetData sheetId="0"/>
      <sheetData sheetId="1"/>
      <sheetData sheetId="2"/>
      <sheetData sheetId="3">
        <row r="11">
          <cell r="C11" t="str">
            <v>이예찬</v>
          </cell>
          <cell r="E11" t="str">
            <v>동인천고</v>
          </cell>
          <cell r="F11" t="str">
            <v>50.65</v>
          </cell>
        </row>
        <row r="12">
          <cell r="C12" t="str">
            <v>장근오</v>
          </cell>
          <cell r="E12" t="str">
            <v>광주체고</v>
          </cell>
          <cell r="F12" t="str">
            <v>52.11</v>
          </cell>
        </row>
        <row r="13">
          <cell r="C13" t="str">
            <v>방호준</v>
          </cell>
          <cell r="E13" t="str">
            <v>포천일고</v>
          </cell>
          <cell r="F13" t="str">
            <v>53.54</v>
          </cell>
        </row>
        <row r="14">
          <cell r="C14" t="str">
            <v>박민수</v>
          </cell>
          <cell r="E14" t="str">
            <v>부산사대부고</v>
          </cell>
          <cell r="F14" t="str">
            <v>53.57</v>
          </cell>
        </row>
        <row r="15">
          <cell r="C15" t="str">
            <v>정찬혁</v>
          </cell>
          <cell r="E15" t="str">
            <v>경복고</v>
          </cell>
          <cell r="F15" t="str">
            <v>54.29</v>
          </cell>
        </row>
        <row r="16">
          <cell r="C16" t="str">
            <v>윤우린</v>
          </cell>
          <cell r="E16" t="str">
            <v>대전체고</v>
          </cell>
          <cell r="F16" t="str">
            <v>54.51</v>
          </cell>
        </row>
        <row r="17">
          <cell r="C17" t="str">
            <v>이준민</v>
          </cell>
          <cell r="E17" t="str">
            <v>경복고</v>
          </cell>
          <cell r="F17" t="str">
            <v>58.99</v>
          </cell>
        </row>
      </sheetData>
    </sheetDataSet>
  </externalBook>
</externalLink>
</file>

<file path=xl/externalLinks/externalLink7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총괄기록표"/>
      <sheetName val="결승기록지"/>
    </sheetNames>
    <sheetDataSet>
      <sheetData sheetId="0"/>
      <sheetData sheetId="1"/>
      <sheetData sheetId="2">
        <row r="11">
          <cell r="C11" t="str">
            <v>김태헌</v>
          </cell>
          <cell r="E11" t="str">
            <v>순심고</v>
          </cell>
          <cell r="F11" t="str">
            <v>1:59.89</v>
          </cell>
        </row>
        <row r="12">
          <cell r="C12" t="str">
            <v>장준혁</v>
          </cell>
          <cell r="E12" t="str">
            <v>경북영동고</v>
          </cell>
          <cell r="F12" t="str">
            <v>2:01.23</v>
          </cell>
        </row>
        <row r="13">
          <cell r="C13" t="str">
            <v>김주현</v>
          </cell>
          <cell r="E13" t="str">
            <v>단양고</v>
          </cell>
          <cell r="F13" t="str">
            <v>2:02.92</v>
          </cell>
        </row>
        <row r="14">
          <cell r="C14" t="str">
            <v>강선웅</v>
          </cell>
          <cell r="E14" t="str">
            <v>전곡고</v>
          </cell>
          <cell r="F14" t="str">
            <v>2:04.32</v>
          </cell>
        </row>
        <row r="15">
          <cell r="C15" t="str">
            <v>윤우린</v>
          </cell>
          <cell r="E15" t="str">
            <v>대전체육고</v>
          </cell>
          <cell r="F15" t="str">
            <v>2:07.50</v>
          </cell>
        </row>
        <row r="16">
          <cell r="C16" t="str">
            <v>이대건</v>
          </cell>
          <cell r="E16" t="str">
            <v>전곡고</v>
          </cell>
          <cell r="F16" t="str">
            <v>2:09.65</v>
          </cell>
        </row>
        <row r="17">
          <cell r="C17" t="str">
            <v>도우진</v>
          </cell>
          <cell r="E17" t="str">
            <v>문산수억고</v>
          </cell>
          <cell r="F17" t="str">
            <v>2:10.02</v>
          </cell>
        </row>
        <row r="18">
          <cell r="C18" t="str">
            <v>이은빈</v>
          </cell>
          <cell r="E18" t="str">
            <v>충현고</v>
          </cell>
          <cell r="F18" t="str">
            <v>2:13.63</v>
          </cell>
        </row>
      </sheetData>
    </sheetDataSet>
  </externalBook>
</externalLink>
</file>

<file path=xl/externalLinks/externalLink7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기록지"/>
    </sheetNames>
    <sheetDataSet>
      <sheetData sheetId="0"/>
      <sheetData sheetId="1">
        <row r="11">
          <cell r="C11" t="str">
            <v>임성민</v>
          </cell>
          <cell r="E11" t="str">
            <v>순심고</v>
          </cell>
          <cell r="F11" t="str">
            <v>4:02.15 CR</v>
          </cell>
        </row>
        <row r="12">
          <cell r="C12" t="str">
            <v>김태헌</v>
          </cell>
          <cell r="E12" t="str">
            <v>순심고</v>
          </cell>
          <cell r="F12" t="str">
            <v>4:11.10 CR</v>
          </cell>
        </row>
        <row r="13">
          <cell r="C13" t="str">
            <v>장준혁</v>
          </cell>
          <cell r="E13" t="str">
            <v>경북영동고</v>
          </cell>
          <cell r="F13" t="str">
            <v>4:13.45 CR</v>
          </cell>
        </row>
        <row r="14">
          <cell r="C14" t="str">
            <v>김홍유</v>
          </cell>
          <cell r="E14" t="str">
            <v>순심고</v>
          </cell>
          <cell r="F14" t="str">
            <v>4:15.64 CR</v>
          </cell>
        </row>
        <row r="15">
          <cell r="C15" t="str">
            <v>심주완</v>
          </cell>
          <cell r="E15" t="str">
            <v>배문고</v>
          </cell>
          <cell r="F15" t="str">
            <v>4:16.00 CR</v>
          </cell>
        </row>
        <row r="16">
          <cell r="C16" t="str">
            <v>박진현</v>
          </cell>
          <cell r="E16" t="str">
            <v>서울체육고</v>
          </cell>
          <cell r="F16" t="str">
            <v>4:17.41 CR</v>
          </cell>
        </row>
        <row r="17">
          <cell r="C17" t="str">
            <v>한재석</v>
          </cell>
          <cell r="E17" t="str">
            <v>전북체육고</v>
          </cell>
          <cell r="F17" t="str">
            <v>4:18.28 CR</v>
          </cell>
        </row>
        <row r="18">
          <cell r="C18" t="str">
            <v>이재빈</v>
          </cell>
          <cell r="E18" t="str">
            <v>양정고</v>
          </cell>
          <cell r="F18" t="str">
            <v>4:21.33</v>
          </cell>
        </row>
      </sheetData>
    </sheetDataSet>
  </externalBook>
</externalLink>
</file>

<file path=xl/externalLinks/externalLink7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기록지"/>
    </sheetNames>
    <sheetDataSet>
      <sheetData sheetId="0"/>
      <sheetData sheetId="1">
        <row r="11">
          <cell r="C11" t="str">
            <v>임성민</v>
          </cell>
          <cell r="E11" t="str">
            <v>순심고</v>
          </cell>
          <cell r="F11" t="str">
            <v>14:57.10 CR</v>
          </cell>
        </row>
        <row r="12">
          <cell r="C12" t="str">
            <v>최중민</v>
          </cell>
          <cell r="E12" t="str">
            <v>강릉명륜고</v>
          </cell>
          <cell r="F12" t="str">
            <v>15:42.94 CR</v>
          </cell>
        </row>
        <row r="13">
          <cell r="C13" t="str">
            <v>박진현</v>
          </cell>
          <cell r="E13" t="str">
            <v>서울체육고</v>
          </cell>
          <cell r="F13" t="str">
            <v>15:45.42 CR</v>
          </cell>
        </row>
        <row r="14">
          <cell r="C14" t="str">
            <v>심주완</v>
          </cell>
          <cell r="E14" t="str">
            <v>배문고</v>
          </cell>
          <cell r="F14" t="str">
            <v>16:01.14</v>
          </cell>
        </row>
        <row r="15">
          <cell r="C15" t="str">
            <v>김주현</v>
          </cell>
          <cell r="E15" t="str">
            <v>단양고</v>
          </cell>
          <cell r="F15" t="str">
            <v>16:26.52</v>
          </cell>
        </row>
        <row r="16">
          <cell r="C16" t="str">
            <v>이재빈</v>
          </cell>
          <cell r="E16" t="str">
            <v>양정고</v>
          </cell>
          <cell r="F16" t="str">
            <v>16:32.84</v>
          </cell>
        </row>
        <row r="17">
          <cell r="C17" t="str">
            <v>박연수</v>
          </cell>
          <cell r="E17" t="str">
            <v>단양고</v>
          </cell>
          <cell r="F17" t="str">
            <v>16:41.21</v>
          </cell>
        </row>
        <row r="18">
          <cell r="C18" t="str">
            <v>김동희</v>
          </cell>
          <cell r="E18" t="str">
            <v>단양고</v>
          </cell>
          <cell r="F18" t="str">
            <v>16:54.73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높이"/>
      <sheetName val="멀리"/>
      <sheetName val="포환"/>
    </sheetNames>
    <sheetDataSet>
      <sheetData sheetId="0">
        <row r="11">
          <cell r="C11" t="str">
            <v>한성규</v>
          </cell>
          <cell r="E11" t="str">
            <v>경기신하초</v>
          </cell>
          <cell r="F11" t="str">
            <v>1.45</v>
          </cell>
        </row>
        <row r="12">
          <cell r="C12" t="str">
            <v>고현성</v>
          </cell>
          <cell r="E12" t="str">
            <v>충북동성초</v>
          </cell>
          <cell r="F12" t="str">
            <v>1.40</v>
          </cell>
        </row>
        <row r="13">
          <cell r="C13" t="str">
            <v>엄태건</v>
          </cell>
          <cell r="E13" t="str">
            <v>이리모현초</v>
          </cell>
          <cell r="F13" t="str">
            <v>1.35</v>
          </cell>
        </row>
        <row r="14">
          <cell r="C14" t="str">
            <v>함민재</v>
          </cell>
          <cell r="E14" t="str">
            <v>충남서천초</v>
          </cell>
          <cell r="F14" t="str">
            <v>1.35</v>
          </cell>
        </row>
        <row r="15">
          <cell r="C15" t="str">
            <v>하시현</v>
          </cell>
          <cell r="E15" t="str">
            <v>충북옥동초</v>
          </cell>
          <cell r="F15" t="str">
            <v>1.20</v>
          </cell>
        </row>
        <row r="16">
          <cell r="C16" t="str">
            <v>박세인</v>
          </cell>
          <cell r="E16" t="str">
            <v>해남동초</v>
          </cell>
          <cell r="F16" t="str">
            <v>1.20</v>
          </cell>
        </row>
      </sheetData>
      <sheetData sheetId="1">
        <row r="11">
          <cell r="C11" t="str">
            <v>함민재</v>
          </cell>
          <cell r="E11" t="str">
            <v>충남서천초</v>
          </cell>
          <cell r="F11" t="str">
            <v>5.05 CR</v>
          </cell>
          <cell r="G11" t="str">
            <v>0.5</v>
          </cell>
        </row>
        <row r="12">
          <cell r="C12" t="str">
            <v>서동륜</v>
          </cell>
          <cell r="E12" t="str">
            <v>서울녹번초</v>
          </cell>
          <cell r="F12" t="str">
            <v>4.94 CR</v>
          </cell>
          <cell r="G12" t="str">
            <v>-0.1</v>
          </cell>
        </row>
        <row r="13">
          <cell r="C13" t="str">
            <v>송정민</v>
          </cell>
          <cell r="E13" t="str">
            <v>인천논곡초</v>
          </cell>
          <cell r="F13" t="str">
            <v>4.87 CR</v>
          </cell>
          <cell r="G13" t="str">
            <v>0.2</v>
          </cell>
        </row>
        <row r="14">
          <cell r="C14" t="str">
            <v>이현성</v>
          </cell>
          <cell r="E14" t="str">
            <v>경기심곡초</v>
          </cell>
          <cell r="F14" t="str">
            <v>4.69 CR</v>
          </cell>
          <cell r="G14" t="str">
            <v>0.3</v>
          </cell>
        </row>
        <row r="15">
          <cell r="C15" t="str">
            <v>박민영</v>
          </cell>
          <cell r="E15" t="str">
            <v>세종조치원대동초</v>
          </cell>
          <cell r="F15" t="str">
            <v>4.66 CR</v>
          </cell>
          <cell r="G15" t="str">
            <v>0.1</v>
          </cell>
        </row>
        <row r="16">
          <cell r="C16" t="str">
            <v>손천우</v>
          </cell>
          <cell r="E16" t="str">
            <v>대전관평초</v>
          </cell>
          <cell r="F16" t="str">
            <v>4.57</v>
          </cell>
          <cell r="G16" t="str">
            <v>0.0</v>
          </cell>
        </row>
        <row r="17">
          <cell r="C17" t="str">
            <v>최원준</v>
          </cell>
          <cell r="E17" t="str">
            <v>포은초</v>
          </cell>
          <cell r="F17" t="str">
            <v>4.56</v>
          </cell>
          <cell r="G17" t="str">
            <v>-0.1</v>
          </cell>
        </row>
        <row r="18">
          <cell r="C18" t="str">
            <v>엄태건</v>
          </cell>
          <cell r="E18" t="str">
            <v>이리모현초</v>
          </cell>
          <cell r="F18" t="str">
            <v>4.52</v>
          </cell>
          <cell r="G18" t="str">
            <v>0.3</v>
          </cell>
        </row>
      </sheetData>
      <sheetData sheetId="2">
        <row r="11">
          <cell r="C11" t="str">
            <v>전강혁</v>
          </cell>
          <cell r="E11" t="str">
            <v>전북삼례중앙초</v>
          </cell>
          <cell r="F11" t="str">
            <v>11.76</v>
          </cell>
        </row>
        <row r="12">
          <cell r="C12" t="str">
            <v>홍준서</v>
          </cell>
          <cell r="E12" t="str">
            <v>서울염창초</v>
          </cell>
          <cell r="F12" t="str">
            <v>8.81</v>
          </cell>
        </row>
        <row r="13">
          <cell r="C13" t="str">
            <v>박시후</v>
          </cell>
          <cell r="E13" t="str">
            <v>부산용산초</v>
          </cell>
          <cell r="F13" t="str">
            <v>8.40</v>
          </cell>
        </row>
        <row r="14">
          <cell r="C14" t="str">
            <v>박준현</v>
          </cell>
          <cell r="E14" t="str">
            <v>부산용산초</v>
          </cell>
          <cell r="F14" t="str">
            <v>7.22</v>
          </cell>
        </row>
      </sheetData>
    </sheetDataSet>
  </externalBook>
</externalLink>
</file>

<file path=xl/externalLinks/externalLink8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기록지"/>
    </sheetNames>
    <sheetDataSet>
      <sheetData sheetId="0"/>
      <sheetData sheetId="1">
        <row r="11">
          <cell r="C11" t="str">
            <v>최중민</v>
          </cell>
          <cell r="E11" t="str">
            <v>강릉명륜고</v>
          </cell>
          <cell r="F11" t="str">
            <v>10:22.70 CR</v>
          </cell>
        </row>
        <row r="12">
          <cell r="C12" t="str">
            <v>김동희</v>
          </cell>
          <cell r="E12" t="str">
            <v>단양고</v>
          </cell>
          <cell r="F12" t="str">
            <v>10:40.47 CR</v>
          </cell>
        </row>
        <row r="13">
          <cell r="C13" t="str">
            <v>박연수</v>
          </cell>
          <cell r="E13" t="str">
            <v>단양고</v>
          </cell>
          <cell r="F13" t="str">
            <v>11:03.01</v>
          </cell>
        </row>
      </sheetData>
    </sheetDataSet>
  </externalBook>
</externalLink>
</file>

<file path=xl/externalLinks/externalLink8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기록지"/>
    </sheetNames>
    <sheetDataSet>
      <sheetData sheetId="0"/>
      <sheetData sheetId="1">
        <row r="11">
          <cell r="C11" t="str">
            <v>이민혁</v>
          </cell>
          <cell r="E11" t="str">
            <v>경기모바일과학고</v>
          </cell>
          <cell r="F11" t="str">
            <v>15.35</v>
          </cell>
        </row>
        <row r="12">
          <cell r="C12" t="str">
            <v>정은수</v>
          </cell>
          <cell r="E12" t="str">
            <v>심원고</v>
          </cell>
          <cell r="F12" t="str">
            <v>19.60</v>
          </cell>
        </row>
      </sheetData>
    </sheetDataSet>
  </externalBook>
</externalLink>
</file>

<file path=xl/externalLinks/externalLink8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기록지"/>
    </sheetNames>
    <sheetDataSet>
      <sheetData sheetId="0" refreshError="1"/>
      <sheetData sheetId="1">
        <row r="11">
          <cell r="C11" t="str">
            <v>변보현</v>
          </cell>
          <cell r="E11" t="str">
            <v>부산사대부설고</v>
          </cell>
          <cell r="F11" t="str">
            <v>59.80</v>
          </cell>
        </row>
        <row r="12">
          <cell r="C12" t="str">
            <v>정찬혁</v>
          </cell>
          <cell r="E12" t="str">
            <v>경복고</v>
          </cell>
          <cell r="F12" t="str">
            <v>1:02.03</v>
          </cell>
        </row>
      </sheetData>
    </sheetDataSet>
  </externalBook>
</externalLink>
</file>

<file path=xl/externalLinks/externalLink8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높이"/>
      <sheetName val="장대"/>
      <sheetName val="멀리"/>
      <sheetName val="세단"/>
      <sheetName val="포환"/>
      <sheetName val="원반"/>
      <sheetName val="해머"/>
      <sheetName val="투창"/>
    </sheetNames>
    <sheetDataSet>
      <sheetData sheetId="0">
        <row r="11">
          <cell r="C11" t="str">
            <v>권용환</v>
          </cell>
          <cell r="E11" t="str">
            <v>김포제일공업고</v>
          </cell>
          <cell r="F11" t="str">
            <v>1.80</v>
          </cell>
        </row>
        <row r="12">
          <cell r="C12" t="str">
            <v>차성민</v>
          </cell>
          <cell r="E12" t="str">
            <v>경기체육고</v>
          </cell>
          <cell r="F12" t="str">
            <v>1.80공동2위</v>
          </cell>
        </row>
        <row r="13">
          <cell r="C13" t="str">
            <v>이성윤</v>
          </cell>
          <cell r="E13" t="str">
            <v>충남고</v>
          </cell>
          <cell r="F13" t="str">
            <v>1.80공동2위</v>
          </cell>
        </row>
      </sheetData>
      <sheetData sheetId="1">
        <row r="11">
          <cell r="C11" t="str">
            <v>박재연</v>
          </cell>
          <cell r="E11" t="str">
            <v>경기체육고</v>
          </cell>
          <cell r="F11" t="str">
            <v>4.20</v>
          </cell>
        </row>
      </sheetData>
      <sheetData sheetId="2">
        <row r="11">
          <cell r="C11" t="str">
            <v>유선호</v>
          </cell>
          <cell r="E11" t="str">
            <v>충북체육고</v>
          </cell>
          <cell r="F11" t="str">
            <v>6.85 CR</v>
          </cell>
          <cell r="G11" t="str">
            <v>-0.3</v>
          </cell>
        </row>
        <row r="12">
          <cell r="C12" t="str">
            <v>조민혁</v>
          </cell>
          <cell r="E12" t="str">
            <v>경남체육고</v>
          </cell>
          <cell r="F12" t="str">
            <v>6.76 CR</v>
          </cell>
          <cell r="G12" t="str">
            <v>0.1</v>
          </cell>
        </row>
        <row r="13">
          <cell r="C13" t="str">
            <v>김건우</v>
          </cell>
          <cell r="E13" t="str">
            <v>전북체육고</v>
          </cell>
          <cell r="F13" t="str">
            <v>6.76 CR</v>
          </cell>
          <cell r="G13" t="str">
            <v>-0.3</v>
          </cell>
        </row>
        <row r="14">
          <cell r="C14" t="str">
            <v>김시원</v>
          </cell>
          <cell r="E14" t="str">
            <v>설악고</v>
          </cell>
          <cell r="F14" t="str">
            <v>6.74 CR</v>
          </cell>
          <cell r="G14" t="str">
            <v>-0.4</v>
          </cell>
        </row>
        <row r="15">
          <cell r="C15" t="str">
            <v>이정수</v>
          </cell>
          <cell r="E15" t="str">
            <v>부산사대부설고</v>
          </cell>
          <cell r="F15" t="str">
            <v>6.33</v>
          </cell>
          <cell r="G15" t="str">
            <v>-0.1</v>
          </cell>
        </row>
        <row r="16">
          <cell r="C16" t="str">
            <v>정재용</v>
          </cell>
          <cell r="E16" t="str">
            <v>함양제일고</v>
          </cell>
          <cell r="F16" t="str">
            <v>6.26</v>
          </cell>
          <cell r="G16" t="str">
            <v>-0.5</v>
          </cell>
        </row>
        <row r="17">
          <cell r="C17" t="str">
            <v>남궁준</v>
          </cell>
          <cell r="E17" t="str">
            <v>광주체육고</v>
          </cell>
          <cell r="F17" t="str">
            <v>6.11</v>
          </cell>
          <cell r="G17" t="str">
            <v>-0.3</v>
          </cell>
        </row>
        <row r="18">
          <cell r="C18" t="str">
            <v>차성민</v>
          </cell>
          <cell r="E18" t="str">
            <v>경기체육고</v>
          </cell>
          <cell r="F18" t="str">
            <v>5.96</v>
          </cell>
          <cell r="G18" t="str">
            <v>-0.0</v>
          </cell>
        </row>
      </sheetData>
      <sheetData sheetId="3">
        <row r="11">
          <cell r="C11" t="str">
            <v>여석민</v>
          </cell>
          <cell r="E11" t="str">
            <v>부산사대부설고</v>
          </cell>
          <cell r="F11" t="str">
            <v>13.38</v>
          </cell>
          <cell r="G11" t="str">
            <v>0.1</v>
          </cell>
        </row>
        <row r="12">
          <cell r="C12" t="str">
            <v>김건우</v>
          </cell>
          <cell r="E12" t="str">
            <v>전북체육고</v>
          </cell>
          <cell r="F12" t="str">
            <v>13.06</v>
          </cell>
          <cell r="G12" t="str">
            <v>0.2</v>
          </cell>
        </row>
        <row r="13">
          <cell r="C13" t="str">
            <v>한결</v>
          </cell>
          <cell r="E13" t="str">
            <v>강원체육고</v>
          </cell>
          <cell r="F13" t="str">
            <v>12.80</v>
          </cell>
          <cell r="G13" t="str">
            <v>0.2</v>
          </cell>
        </row>
        <row r="14">
          <cell r="C14" t="str">
            <v>정재용</v>
          </cell>
          <cell r="E14" t="str">
            <v>함양제일고</v>
          </cell>
          <cell r="F14" t="str">
            <v>12.35</v>
          </cell>
          <cell r="G14" t="str">
            <v>-0.1</v>
          </cell>
        </row>
      </sheetData>
      <sheetData sheetId="4">
        <row r="11">
          <cell r="C11" t="str">
            <v>박시훈</v>
          </cell>
          <cell r="E11" t="str">
            <v>금오고</v>
          </cell>
          <cell r="F11" t="str">
            <v>17.88</v>
          </cell>
        </row>
        <row r="12">
          <cell r="C12" t="str">
            <v>윤경진</v>
          </cell>
          <cell r="E12" t="str">
            <v>충북체육고</v>
          </cell>
          <cell r="F12" t="str">
            <v>11.64</v>
          </cell>
        </row>
      </sheetData>
      <sheetData sheetId="5">
        <row r="11">
          <cell r="C11" t="str">
            <v>이태우</v>
          </cell>
          <cell r="E11" t="str">
            <v>전북체육고</v>
          </cell>
          <cell r="F11" t="str">
            <v>46.84 CR</v>
          </cell>
        </row>
        <row r="12">
          <cell r="C12" t="str">
            <v>김도연</v>
          </cell>
          <cell r="E12" t="str">
            <v>전남체육고</v>
          </cell>
          <cell r="F12" t="str">
            <v>41.21 CR</v>
          </cell>
        </row>
        <row r="13">
          <cell r="C13" t="str">
            <v>안중서</v>
          </cell>
          <cell r="E13" t="str">
            <v>경기모바일과학고</v>
          </cell>
          <cell r="F13" t="str">
            <v>37.85 CR</v>
          </cell>
        </row>
        <row r="14">
          <cell r="C14" t="str">
            <v>신재민</v>
          </cell>
          <cell r="E14" t="str">
            <v>경기체육고</v>
          </cell>
          <cell r="F14" t="str">
            <v>37.38 CR</v>
          </cell>
        </row>
      </sheetData>
      <sheetData sheetId="6">
        <row r="11">
          <cell r="C11" t="str">
            <v>박지성</v>
          </cell>
          <cell r="E11" t="str">
            <v>전남체육고</v>
          </cell>
          <cell r="F11" t="str">
            <v>45.04 CR</v>
          </cell>
        </row>
      </sheetData>
      <sheetData sheetId="7">
        <row r="11">
          <cell r="C11" t="str">
            <v>김주완</v>
          </cell>
          <cell r="E11" t="str">
            <v>경기모바일과학고</v>
          </cell>
          <cell r="F11" t="str">
            <v>44.80</v>
          </cell>
        </row>
      </sheetData>
    </sheetDataSet>
  </externalBook>
</externalLink>
</file>

<file path=xl/externalLinks/externalLink8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결승조편성"/>
      <sheetName val="결승기록지"/>
    </sheetNames>
    <sheetDataSet>
      <sheetData sheetId="0"/>
      <sheetData sheetId="1"/>
      <sheetData sheetId="2"/>
      <sheetData sheetId="3">
        <row r="8">
          <cell r="G8" t="str">
            <v>0.2</v>
          </cell>
        </row>
        <row r="11">
          <cell r="C11" t="str">
            <v>박은서</v>
          </cell>
          <cell r="E11" t="str">
            <v>용인고</v>
          </cell>
          <cell r="F11" t="str">
            <v>12.53 CR</v>
          </cell>
        </row>
        <row r="12">
          <cell r="C12" t="str">
            <v>유영은</v>
          </cell>
          <cell r="E12" t="str">
            <v>인일여자고</v>
          </cell>
          <cell r="F12" t="str">
            <v>12.60 CR</v>
          </cell>
        </row>
        <row r="13">
          <cell r="C13" t="str">
            <v>최지현</v>
          </cell>
          <cell r="E13" t="str">
            <v>경북체육고</v>
          </cell>
          <cell r="F13" t="str">
            <v>12.65 CR</v>
          </cell>
        </row>
        <row r="14">
          <cell r="C14" t="str">
            <v>김다윤</v>
          </cell>
          <cell r="E14" t="str">
            <v>경기모바일과학고</v>
          </cell>
          <cell r="F14" t="str">
            <v>12.90</v>
          </cell>
        </row>
        <row r="15">
          <cell r="C15" t="str">
            <v>신소민</v>
          </cell>
          <cell r="E15" t="str">
            <v>가평고</v>
          </cell>
          <cell r="F15" t="str">
            <v>13.04</v>
          </cell>
        </row>
        <row r="16">
          <cell r="C16" t="str">
            <v>강윤지</v>
          </cell>
          <cell r="E16" t="str">
            <v>문산수억고</v>
          </cell>
          <cell r="F16" t="str">
            <v>13.10</v>
          </cell>
        </row>
        <row r="17">
          <cell r="C17" t="str">
            <v>황세정</v>
          </cell>
          <cell r="E17" t="str">
            <v>충현고</v>
          </cell>
          <cell r="F17" t="str">
            <v>13.59</v>
          </cell>
        </row>
      </sheetData>
    </sheetDataSet>
  </externalBook>
</externalLink>
</file>

<file path=xl/externalLinks/externalLink8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결승조편성"/>
      <sheetName val="결승기록지"/>
    </sheetNames>
    <sheetDataSet>
      <sheetData sheetId="0"/>
      <sheetData sheetId="1"/>
      <sheetData sheetId="2"/>
      <sheetData sheetId="3">
        <row r="8">
          <cell r="G8" t="str">
            <v>0.3</v>
          </cell>
        </row>
        <row r="11">
          <cell r="C11" t="str">
            <v>이채원</v>
          </cell>
          <cell r="E11" t="str">
            <v>구로고</v>
          </cell>
          <cell r="F11" t="str">
            <v>25.61</v>
          </cell>
        </row>
        <row r="12">
          <cell r="C12" t="str">
            <v>최지현</v>
          </cell>
          <cell r="E12" t="str">
            <v>경북체육고</v>
          </cell>
          <cell r="F12" t="str">
            <v>25.89</v>
          </cell>
        </row>
        <row r="13">
          <cell r="C13" t="str">
            <v>유영은</v>
          </cell>
          <cell r="E13" t="str">
            <v>인일여자고</v>
          </cell>
          <cell r="F13" t="str">
            <v>25.98</v>
          </cell>
        </row>
        <row r="14">
          <cell r="C14" t="str">
            <v>강윤지</v>
          </cell>
          <cell r="E14" t="str">
            <v>문산수억고</v>
          </cell>
          <cell r="F14" t="str">
            <v>26.67</v>
          </cell>
        </row>
        <row r="15">
          <cell r="C15" t="str">
            <v>김다윤</v>
          </cell>
          <cell r="E15" t="str">
            <v>경기모바일과학고</v>
          </cell>
          <cell r="F15" t="str">
            <v>26.90</v>
          </cell>
        </row>
        <row r="16">
          <cell r="C16" t="str">
            <v>김민서</v>
          </cell>
          <cell r="E16" t="str">
            <v>충현고</v>
          </cell>
          <cell r="F16" t="str">
            <v>28.05</v>
          </cell>
        </row>
        <row r="17">
          <cell r="C17" t="str">
            <v>신미진</v>
          </cell>
          <cell r="E17" t="str">
            <v>용인고</v>
          </cell>
          <cell r="F17" t="str">
            <v>28.61</v>
          </cell>
        </row>
      </sheetData>
    </sheetDataSet>
  </externalBook>
</externalLink>
</file>

<file path=xl/externalLinks/externalLink8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결승조편성"/>
      <sheetName val="결승기록지"/>
    </sheetNames>
    <sheetDataSet>
      <sheetData sheetId="0"/>
      <sheetData sheetId="1"/>
      <sheetData sheetId="2"/>
      <sheetData sheetId="3">
        <row r="11">
          <cell r="C11" t="str">
            <v>이민경</v>
          </cell>
          <cell r="E11" t="str">
            <v>소래고</v>
          </cell>
          <cell r="F11" t="str">
            <v>57.46 CR</v>
          </cell>
        </row>
        <row r="12">
          <cell r="C12" t="str">
            <v>노한결</v>
          </cell>
          <cell r="E12" t="str">
            <v>소래고</v>
          </cell>
          <cell r="F12" t="str">
            <v>1:00.93</v>
          </cell>
        </row>
        <row r="13">
          <cell r="C13" t="str">
            <v>이민정</v>
          </cell>
          <cell r="E13" t="str">
            <v>소래고</v>
          </cell>
          <cell r="F13" t="str">
            <v>1:02.70</v>
          </cell>
        </row>
        <row r="14">
          <cell r="C14" t="str">
            <v>김민서</v>
          </cell>
          <cell r="E14" t="str">
            <v>충현고</v>
          </cell>
          <cell r="F14" t="str">
            <v>1:04.26</v>
          </cell>
        </row>
        <row r="15">
          <cell r="C15" t="str">
            <v>이소연</v>
          </cell>
          <cell r="E15" t="str">
            <v>광주중앙고</v>
          </cell>
          <cell r="F15" t="str">
            <v>1:04.32</v>
          </cell>
        </row>
      </sheetData>
    </sheetDataSet>
  </externalBook>
</externalLink>
</file>

<file path=xl/externalLinks/externalLink8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총괄기록표"/>
      <sheetName val="결승기록지"/>
    </sheetNames>
    <sheetDataSet>
      <sheetData sheetId="0"/>
      <sheetData sheetId="1"/>
      <sheetData sheetId="2">
        <row r="11">
          <cell r="C11" t="str">
            <v>진민희</v>
          </cell>
          <cell r="E11" t="str">
            <v>경기모바일과학고</v>
          </cell>
          <cell r="F11" t="str">
            <v>2:26.15</v>
          </cell>
        </row>
        <row r="12">
          <cell r="C12" t="str">
            <v>이민정</v>
          </cell>
          <cell r="E12" t="str">
            <v>소래고</v>
          </cell>
          <cell r="F12" t="str">
            <v>2:28.75</v>
          </cell>
        </row>
        <row r="13">
          <cell r="C13" t="str">
            <v>강민서</v>
          </cell>
          <cell r="E13" t="str">
            <v>충북체육고</v>
          </cell>
          <cell r="F13" t="str">
            <v>2:31.41</v>
          </cell>
        </row>
        <row r="14">
          <cell r="C14" t="str">
            <v>이소연</v>
          </cell>
          <cell r="E14" t="str">
            <v>광주중앙고</v>
          </cell>
          <cell r="F14" t="str">
            <v>2:32.78</v>
          </cell>
        </row>
        <row r="15">
          <cell r="C15" t="str">
            <v>김채아</v>
          </cell>
          <cell r="E15" t="str">
            <v>광주중앙고</v>
          </cell>
          <cell r="F15" t="str">
            <v>2:35.64</v>
          </cell>
        </row>
        <row r="16">
          <cell r="C16" t="str">
            <v>박리우</v>
          </cell>
          <cell r="E16" t="str">
            <v>속초여자고</v>
          </cell>
          <cell r="F16" t="str">
            <v>2:40.98</v>
          </cell>
        </row>
      </sheetData>
    </sheetDataSet>
  </externalBook>
</externalLink>
</file>

<file path=xl/externalLinks/externalLink8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기록지"/>
    </sheetNames>
    <sheetDataSet>
      <sheetData sheetId="0"/>
      <sheetData sheetId="1">
        <row r="11">
          <cell r="C11" t="str">
            <v>한진희</v>
          </cell>
          <cell r="E11" t="str">
            <v>경북체육고</v>
          </cell>
          <cell r="F11" t="str">
            <v>5:00.38 CR</v>
          </cell>
        </row>
        <row r="12">
          <cell r="C12" t="str">
            <v>박리우</v>
          </cell>
          <cell r="E12" t="str">
            <v>속초여자고</v>
          </cell>
          <cell r="F12" t="str">
            <v>5:20.05</v>
          </cell>
        </row>
        <row r="13">
          <cell r="C13" t="str">
            <v>송하늘</v>
          </cell>
          <cell r="E13" t="str">
            <v>속초여자고</v>
          </cell>
          <cell r="F13" t="str">
            <v>5:27.62</v>
          </cell>
        </row>
        <row r="14">
          <cell r="C14" t="str">
            <v>권병주</v>
          </cell>
          <cell r="E14" t="str">
            <v>경북체육고</v>
          </cell>
          <cell r="F14" t="str">
            <v>5:42.27</v>
          </cell>
        </row>
      </sheetData>
    </sheetDataSet>
  </externalBook>
</externalLink>
</file>

<file path=xl/externalLinks/externalLink8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기록지"/>
    </sheetNames>
    <sheetDataSet>
      <sheetData sheetId="0"/>
      <sheetData sheetId="1">
        <row r="11">
          <cell r="C11" t="str">
            <v>한진희</v>
          </cell>
          <cell r="E11" t="str">
            <v>경북체육고</v>
          </cell>
          <cell r="F11" t="str">
            <v>18:52.90 CR</v>
          </cell>
        </row>
        <row r="12">
          <cell r="C12" t="str">
            <v>송하늘</v>
          </cell>
          <cell r="E12" t="str">
            <v>속초여자고</v>
          </cell>
          <cell r="F12" t="str">
            <v>20:58.68</v>
          </cell>
        </row>
        <row r="13">
          <cell r="C13" t="str">
            <v>권병주</v>
          </cell>
          <cell r="E13" t="str">
            <v>경북체육고</v>
          </cell>
          <cell r="F13" t="str">
            <v>22:21.66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준결조편성"/>
      <sheetName val="준결기록표"/>
      <sheetName val="준결총괄기록표"/>
      <sheetName val="결승조편성"/>
      <sheetName val="결승기록지"/>
    </sheetNames>
    <sheetDataSet>
      <sheetData sheetId="0"/>
      <sheetData sheetId="1"/>
      <sheetData sheetId="2"/>
      <sheetData sheetId="3"/>
      <sheetData sheetId="4"/>
      <sheetData sheetId="5"/>
      <sheetData sheetId="6">
        <row r="8">
          <cell r="G8" t="str">
            <v>0.7</v>
          </cell>
        </row>
        <row r="11">
          <cell r="C11" t="str">
            <v>왕서윤</v>
          </cell>
          <cell r="E11" t="str">
            <v>서울증산초</v>
          </cell>
          <cell r="F11" t="str">
            <v>13.31 CR</v>
          </cell>
        </row>
        <row r="12">
          <cell r="C12" t="str">
            <v>이세령</v>
          </cell>
          <cell r="E12" t="str">
            <v>봉산초</v>
          </cell>
          <cell r="F12" t="str">
            <v>13.51</v>
          </cell>
        </row>
        <row r="13">
          <cell r="C13" t="str">
            <v>김소율</v>
          </cell>
          <cell r="E13" t="str">
            <v>서울염창초</v>
          </cell>
          <cell r="F13" t="str">
            <v>13.63</v>
          </cell>
        </row>
        <row r="14">
          <cell r="C14" t="str">
            <v>양예담</v>
          </cell>
          <cell r="E14" t="str">
            <v>경기용인성산초</v>
          </cell>
          <cell r="F14" t="str">
            <v>13.67</v>
          </cell>
        </row>
        <row r="15">
          <cell r="C15" t="str">
            <v>서연우</v>
          </cell>
          <cell r="E15" t="str">
            <v>서울신북초</v>
          </cell>
          <cell r="F15" t="str">
            <v>13.77</v>
          </cell>
        </row>
        <row r="16">
          <cell r="C16" t="str">
            <v>안다인</v>
          </cell>
          <cell r="E16" t="str">
            <v>인천인동초</v>
          </cell>
          <cell r="F16" t="str">
            <v>14.02</v>
          </cell>
        </row>
        <row r="17">
          <cell r="C17" t="str">
            <v>박승채</v>
          </cell>
          <cell r="E17" t="str">
            <v>인천논곡초</v>
          </cell>
          <cell r="F17" t="str">
            <v>14.04</v>
          </cell>
        </row>
        <row r="18">
          <cell r="C18" t="str">
            <v>강다혜</v>
          </cell>
          <cell r="E18" t="str">
            <v>부산초읍초</v>
          </cell>
          <cell r="F18" t="str">
            <v>14.11</v>
          </cell>
        </row>
      </sheetData>
    </sheetDataSet>
  </externalBook>
</externalLink>
</file>

<file path=xl/externalLinks/externalLink9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기록지"/>
    </sheetNames>
    <sheetDataSet>
      <sheetData sheetId="0"/>
      <sheetData sheetId="1">
        <row r="11">
          <cell r="C11" t="str">
            <v>장난희</v>
          </cell>
          <cell r="E11" t="str">
            <v>한솔고</v>
          </cell>
          <cell r="F11" t="str">
            <v>17.46</v>
          </cell>
        </row>
        <row r="12">
          <cell r="C12" t="str">
            <v>손영빈</v>
          </cell>
          <cell r="E12" t="str">
            <v>신명고</v>
          </cell>
          <cell r="F12" t="str">
            <v>17.71</v>
          </cell>
        </row>
        <row r="13">
          <cell r="C13" t="str">
            <v>황세정</v>
          </cell>
          <cell r="E13" t="str">
            <v>충현고</v>
          </cell>
          <cell r="F13" t="str">
            <v>20.41</v>
          </cell>
        </row>
      </sheetData>
    </sheetDataSet>
  </externalBook>
</externalLink>
</file>

<file path=xl/externalLinks/externalLink9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기록지"/>
    </sheetNames>
    <sheetDataSet>
      <sheetData sheetId="0"/>
      <sheetData sheetId="1">
        <row r="11">
          <cell r="C11" t="str">
            <v>이민경</v>
          </cell>
          <cell r="E11" t="str">
            <v>소래고</v>
          </cell>
          <cell r="F11" t="str">
            <v>1:03.40 CR</v>
          </cell>
        </row>
        <row r="12">
          <cell r="C12" t="str">
            <v>김다영</v>
          </cell>
          <cell r="E12" t="str">
            <v>경기모바일과학고</v>
          </cell>
          <cell r="F12" t="str">
            <v>1:05.39 CR</v>
          </cell>
        </row>
        <row r="13">
          <cell r="C13" t="str">
            <v>오미랑</v>
          </cell>
          <cell r="E13" t="str">
            <v>인일여자고</v>
          </cell>
          <cell r="F13" t="str">
            <v>1:14.02</v>
          </cell>
        </row>
        <row r="14">
          <cell r="C14" t="str">
            <v>김이루</v>
          </cell>
          <cell r="E14" t="str">
            <v>함양제일고</v>
          </cell>
          <cell r="F14" t="str">
            <v>1:21.59</v>
          </cell>
        </row>
      </sheetData>
    </sheetDataSet>
  </externalBook>
</externalLink>
</file>

<file path=xl/externalLinks/externalLink9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높이"/>
      <sheetName val="장대"/>
      <sheetName val="멀리"/>
      <sheetName val="세단"/>
      <sheetName val="포환"/>
      <sheetName val="원반"/>
      <sheetName val="해머"/>
      <sheetName val="투창"/>
    </sheetNames>
    <sheetDataSet>
      <sheetData sheetId="0">
        <row r="11">
          <cell r="C11" t="str">
            <v>김연우</v>
          </cell>
          <cell r="E11" t="str">
            <v>충북체육고</v>
          </cell>
          <cell r="F11" t="str">
            <v>1.55</v>
          </cell>
        </row>
        <row r="12">
          <cell r="C12" t="str">
            <v>송해빈</v>
          </cell>
          <cell r="E12" t="str">
            <v>전남체육고</v>
          </cell>
          <cell r="F12" t="str">
            <v>1.50</v>
          </cell>
        </row>
        <row r="13">
          <cell r="C13" t="str">
            <v>송미화</v>
          </cell>
          <cell r="E13" t="str">
            <v>강원체육고</v>
          </cell>
          <cell r="F13" t="str">
            <v>1.45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9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높이"/>
      <sheetName val="장대"/>
      <sheetName val="멀리"/>
      <sheetName val="세단"/>
      <sheetName val="포환"/>
      <sheetName val="원반"/>
      <sheetName val="해머"/>
      <sheetName val="투창"/>
    </sheetNames>
    <sheetDataSet>
      <sheetData sheetId="0" refreshError="1"/>
      <sheetData sheetId="1" refreshError="1"/>
      <sheetData sheetId="2">
        <row r="11">
          <cell r="C11" t="str">
            <v>강서영</v>
          </cell>
          <cell r="E11" t="str">
            <v>전북체육고</v>
          </cell>
          <cell r="F11" t="str">
            <v>5.51 CR</v>
          </cell>
          <cell r="G11" t="str">
            <v>0.3</v>
          </cell>
        </row>
        <row r="12">
          <cell r="C12" t="str">
            <v>신소민</v>
          </cell>
          <cell r="E12" t="str">
            <v>가평고</v>
          </cell>
          <cell r="F12" t="str">
            <v>5.38 CR</v>
          </cell>
          <cell r="G12" t="str">
            <v>-0.2</v>
          </cell>
        </row>
        <row r="13">
          <cell r="C13" t="str">
            <v>이정아</v>
          </cell>
          <cell r="E13" t="str">
            <v>경기모바일과학고</v>
          </cell>
          <cell r="F13" t="str">
            <v>5.08</v>
          </cell>
          <cell r="G13" t="str">
            <v>-0.1</v>
          </cell>
        </row>
        <row r="14">
          <cell r="C14" t="str">
            <v>주가은</v>
          </cell>
          <cell r="E14" t="str">
            <v>대전체육고</v>
          </cell>
          <cell r="F14" t="str">
            <v>4.96</v>
          </cell>
          <cell r="G14" t="str">
            <v>0.1</v>
          </cell>
        </row>
        <row r="15">
          <cell r="C15" t="str">
            <v>신예빈</v>
          </cell>
          <cell r="E15" t="str">
            <v>경기체육고</v>
          </cell>
          <cell r="F15" t="str">
            <v>4.63</v>
          </cell>
          <cell r="G15" t="str">
            <v>-0.0</v>
          </cell>
        </row>
        <row r="16">
          <cell r="C16" t="str">
            <v>양승주</v>
          </cell>
          <cell r="E16" t="str">
            <v>구로고</v>
          </cell>
          <cell r="F16" t="str">
            <v>4.60</v>
          </cell>
          <cell r="G16" t="str">
            <v>-0.1</v>
          </cell>
        </row>
        <row r="17">
          <cell r="C17" t="str">
            <v>정연재</v>
          </cell>
          <cell r="E17" t="str">
            <v>서울체육고</v>
          </cell>
          <cell r="F17" t="str">
            <v>4.51</v>
          </cell>
          <cell r="G17" t="str">
            <v>-0.3</v>
          </cell>
        </row>
        <row r="18">
          <cell r="C18" t="str">
            <v>이한아</v>
          </cell>
          <cell r="E18" t="str">
            <v>구로고</v>
          </cell>
          <cell r="F18" t="str">
            <v>4.44</v>
          </cell>
          <cell r="G18" t="str">
            <v>-0.0</v>
          </cell>
        </row>
      </sheetData>
      <sheetData sheetId="3">
        <row r="11">
          <cell r="C11" t="str">
            <v>송해빈</v>
          </cell>
          <cell r="E11" t="str">
            <v>전남체육고</v>
          </cell>
          <cell r="F11" t="str">
            <v>11.09</v>
          </cell>
          <cell r="G11" t="str">
            <v>0.6</v>
          </cell>
        </row>
        <row r="12">
          <cell r="C12" t="str">
            <v>강서영</v>
          </cell>
          <cell r="E12" t="str">
            <v>전북체육고</v>
          </cell>
          <cell r="F12" t="str">
            <v>10.91</v>
          </cell>
          <cell r="G12" t="str">
            <v>0.5</v>
          </cell>
        </row>
        <row r="13">
          <cell r="C13" t="str">
            <v>이정아</v>
          </cell>
          <cell r="E13" t="str">
            <v>경기모바일과학고</v>
          </cell>
          <cell r="F13" t="str">
            <v>10.84</v>
          </cell>
          <cell r="G13" t="str">
            <v>-0.1</v>
          </cell>
        </row>
      </sheetData>
      <sheetData sheetId="4">
        <row r="11">
          <cell r="C11" t="str">
            <v>문혜솔</v>
          </cell>
          <cell r="E11" t="str">
            <v>전남체육고</v>
          </cell>
          <cell r="F11" t="str">
            <v>12.71 CR</v>
          </cell>
        </row>
      </sheetData>
      <sheetData sheetId="5">
        <row r="11">
          <cell r="C11" t="str">
            <v>진선경</v>
          </cell>
          <cell r="E11" t="str">
            <v>김해가야고</v>
          </cell>
          <cell r="F11" t="str">
            <v>34.20</v>
          </cell>
        </row>
        <row r="12">
          <cell r="C12" t="str">
            <v>고효은</v>
          </cell>
          <cell r="E12" t="str">
            <v>금오고</v>
          </cell>
          <cell r="F12" t="str">
            <v>27.51</v>
          </cell>
        </row>
        <row r="13">
          <cell r="C13" t="str">
            <v>최서영</v>
          </cell>
          <cell r="E13" t="str">
            <v>목포문태고</v>
          </cell>
          <cell r="F13" t="str">
            <v>18.13</v>
          </cell>
        </row>
      </sheetData>
      <sheetData sheetId="6" refreshError="1"/>
      <sheetData sheetId="7">
        <row r="11">
          <cell r="C11" t="str">
            <v>김진소</v>
          </cell>
          <cell r="E11" t="str">
            <v>예천여자고</v>
          </cell>
          <cell r="F11" t="str">
            <v>36.09 CR</v>
          </cell>
        </row>
        <row r="12">
          <cell r="C12" t="str">
            <v>곽서연</v>
          </cell>
          <cell r="E12" t="str">
            <v>강원체육고</v>
          </cell>
          <cell r="F12" t="str">
            <v>34.69 CR</v>
          </cell>
        </row>
        <row r="13">
          <cell r="C13" t="str">
            <v>김다솔</v>
          </cell>
          <cell r="E13" t="str">
            <v>경기체육고</v>
          </cell>
          <cell r="F13" t="str">
            <v>34.46 CR</v>
          </cell>
        </row>
        <row r="14">
          <cell r="C14" t="str">
            <v>변지선</v>
          </cell>
          <cell r="E14" t="str">
            <v>경기체육고</v>
          </cell>
          <cell r="F14" t="str">
            <v>33.71 CR</v>
          </cell>
        </row>
        <row r="15">
          <cell r="C15" t="str">
            <v>최서영</v>
          </cell>
          <cell r="E15" t="str">
            <v>목포문태고</v>
          </cell>
          <cell r="F15" t="str">
            <v>30.35</v>
          </cell>
        </row>
      </sheetData>
    </sheetDataSet>
  </externalBook>
</externalLink>
</file>

<file path=xl/externalLinks/externalLink9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높이"/>
      <sheetName val="장대"/>
      <sheetName val="멀리"/>
      <sheetName val="세단"/>
      <sheetName val="포환"/>
      <sheetName val="원반"/>
      <sheetName val="해머"/>
      <sheetName val="투창"/>
    </sheetNames>
    <sheetDataSet>
      <sheetData sheetId="0"/>
      <sheetData sheetId="1"/>
      <sheetData sheetId="2"/>
      <sheetData sheetId="3"/>
      <sheetData sheetId="4"/>
      <sheetData sheetId="5"/>
      <sheetData sheetId="6">
        <row r="11">
          <cell r="C11" t="str">
            <v>양채민</v>
          </cell>
          <cell r="E11" t="str">
            <v>전북체육고</v>
          </cell>
          <cell r="F11" t="str">
            <v>34.23</v>
          </cell>
        </row>
        <row r="12">
          <cell r="C12" t="str">
            <v>문혜솔</v>
          </cell>
          <cell r="E12" t="str">
            <v>전남체육고</v>
          </cell>
          <cell r="F12" t="str">
            <v>30.31</v>
          </cell>
        </row>
        <row r="13">
          <cell r="C13" t="str">
            <v>정시은</v>
          </cell>
          <cell r="E13" t="str">
            <v>전남체육고</v>
          </cell>
          <cell r="F13" t="str">
            <v>24.88</v>
          </cell>
        </row>
      </sheetData>
      <sheetData sheetId="7"/>
    </sheetDataSet>
  </externalBook>
</externalLink>
</file>

<file path=xl/externalLinks/externalLink9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결승조편성"/>
      <sheetName val="결승기록지"/>
    </sheetNames>
    <sheetDataSet>
      <sheetData sheetId="0"/>
      <sheetData sheetId="1"/>
      <sheetData sheetId="2"/>
      <sheetData sheetId="3">
        <row r="8">
          <cell r="G8" t="str">
            <v>0.6</v>
          </cell>
        </row>
        <row r="11">
          <cell r="C11" t="str">
            <v>나마디조엘진</v>
          </cell>
          <cell r="E11" t="str">
            <v>김포제일공업고</v>
          </cell>
          <cell r="F11" t="str">
            <v>10.54</v>
          </cell>
        </row>
        <row r="12">
          <cell r="C12" t="str">
            <v>김태욱</v>
          </cell>
          <cell r="E12" t="str">
            <v>경북체육고</v>
          </cell>
          <cell r="F12" t="str">
            <v>11.01</v>
          </cell>
        </row>
        <row r="13">
          <cell r="C13" t="str">
            <v>김선구</v>
          </cell>
          <cell r="E13" t="str">
            <v>대전체육고</v>
          </cell>
          <cell r="F13" t="str">
            <v>11.21</v>
          </cell>
        </row>
        <row r="14">
          <cell r="C14" t="str">
            <v>이종원</v>
          </cell>
          <cell r="E14" t="str">
            <v>경복고</v>
          </cell>
          <cell r="F14" t="str">
            <v>11.24</v>
          </cell>
        </row>
        <row r="15">
          <cell r="C15" t="str">
            <v>권현일</v>
          </cell>
          <cell r="E15" t="str">
            <v>경주고</v>
          </cell>
          <cell r="F15" t="str">
            <v>11.31</v>
          </cell>
        </row>
        <row r="16">
          <cell r="C16" t="str">
            <v>김은성</v>
          </cell>
          <cell r="E16" t="str">
            <v>포천일고</v>
          </cell>
          <cell r="F16" t="str">
            <v>11.53</v>
          </cell>
        </row>
        <row r="17">
          <cell r="C17" t="str">
            <v>한규원</v>
          </cell>
          <cell r="E17" t="str">
            <v>용인고</v>
          </cell>
          <cell r="F17" t="str">
            <v>11.54</v>
          </cell>
        </row>
        <row r="18">
          <cell r="C18" t="str">
            <v>용현건</v>
          </cell>
          <cell r="E18" t="str">
            <v>동인천고</v>
          </cell>
          <cell r="F18" t="str">
            <v>11.57</v>
          </cell>
        </row>
      </sheetData>
    </sheetDataSet>
  </externalBook>
</externalLink>
</file>

<file path=xl/externalLinks/externalLink9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준결조편성"/>
      <sheetName val="준결기록표"/>
      <sheetName val="준결총괄기록표"/>
      <sheetName val="결승조편성"/>
      <sheetName val="결승기록지"/>
    </sheetNames>
    <sheetDataSet>
      <sheetData sheetId="0"/>
      <sheetData sheetId="1"/>
      <sheetData sheetId="2"/>
      <sheetData sheetId="3"/>
      <sheetData sheetId="4"/>
      <sheetData sheetId="5"/>
      <sheetData sheetId="6">
        <row r="8">
          <cell r="G8" t="str">
            <v>0.4</v>
          </cell>
        </row>
        <row r="11">
          <cell r="C11" t="str">
            <v>임성민</v>
          </cell>
          <cell r="E11" t="str">
            <v>부산사대부설고</v>
          </cell>
          <cell r="F11" t="str">
            <v>22.00</v>
          </cell>
        </row>
        <row r="12">
          <cell r="C12" t="str">
            <v>김태욱</v>
          </cell>
          <cell r="E12" t="str">
            <v>경북체육고</v>
          </cell>
          <cell r="F12" t="str">
            <v>22.40</v>
          </cell>
        </row>
        <row r="13">
          <cell r="C13" t="str">
            <v>이종원</v>
          </cell>
          <cell r="E13" t="str">
            <v>경복고</v>
          </cell>
          <cell r="F13" t="str">
            <v>22.63</v>
          </cell>
        </row>
        <row r="14">
          <cell r="C14" t="str">
            <v>김민혁</v>
          </cell>
          <cell r="E14" t="str">
            <v>용인고</v>
          </cell>
          <cell r="F14" t="str">
            <v>22.71</v>
          </cell>
        </row>
        <row r="15">
          <cell r="C15" t="str">
            <v>임현묵</v>
          </cell>
          <cell r="E15" t="str">
            <v>서울체육고</v>
          </cell>
          <cell r="F15" t="str">
            <v>22.83</v>
          </cell>
        </row>
        <row r="16">
          <cell r="C16" t="str">
            <v>김민석</v>
          </cell>
          <cell r="E16" t="str">
            <v>경복고</v>
          </cell>
          <cell r="F16" t="str">
            <v>23.21</v>
          </cell>
        </row>
        <row r="17">
          <cell r="C17" t="str">
            <v>정진후</v>
          </cell>
          <cell r="E17" t="str">
            <v>서울체육고</v>
          </cell>
          <cell r="F17" t="str">
            <v>23.22</v>
          </cell>
        </row>
        <row r="18">
          <cell r="C18" t="str">
            <v>용현건</v>
          </cell>
          <cell r="E18" t="str">
            <v>동인천고</v>
          </cell>
          <cell r="F18" t="str">
            <v>23.35</v>
          </cell>
        </row>
      </sheetData>
    </sheetDataSet>
  </externalBook>
</externalLink>
</file>

<file path=xl/externalLinks/externalLink9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결승조편성"/>
      <sheetName val="결승기록지"/>
    </sheetNames>
    <sheetDataSet>
      <sheetData sheetId="0"/>
      <sheetData sheetId="1"/>
      <sheetData sheetId="2"/>
      <sheetData sheetId="3">
        <row r="11">
          <cell r="C11" t="str">
            <v>나현주</v>
          </cell>
          <cell r="E11" t="str">
            <v>광주체육고</v>
          </cell>
          <cell r="F11" t="str">
            <v>49.80</v>
          </cell>
        </row>
        <row r="12">
          <cell r="C12" t="str">
            <v>안예강</v>
          </cell>
          <cell r="E12" t="str">
            <v>대전체육고</v>
          </cell>
          <cell r="F12" t="str">
            <v>50.32</v>
          </cell>
        </row>
        <row r="13">
          <cell r="C13" t="str">
            <v>김민혁</v>
          </cell>
          <cell r="E13" t="str">
            <v>용인고</v>
          </cell>
          <cell r="F13" t="str">
            <v>50.32</v>
          </cell>
        </row>
        <row r="14">
          <cell r="C14" t="str">
            <v>정진후</v>
          </cell>
          <cell r="E14" t="str">
            <v>서울체육고</v>
          </cell>
          <cell r="F14" t="str">
            <v>50.69</v>
          </cell>
        </row>
        <row r="15">
          <cell r="C15" t="str">
            <v>손정민</v>
          </cell>
          <cell r="E15" t="str">
            <v>부산사대부설고</v>
          </cell>
          <cell r="F15" t="str">
            <v>51.51</v>
          </cell>
        </row>
        <row r="16">
          <cell r="C16" t="str">
            <v>김민석</v>
          </cell>
          <cell r="E16" t="str">
            <v>경복고</v>
          </cell>
          <cell r="F16" t="str">
            <v>51.96</v>
          </cell>
        </row>
        <row r="17">
          <cell r="C17" t="str">
            <v>김관희</v>
          </cell>
          <cell r="E17" t="str">
            <v>은행고</v>
          </cell>
          <cell r="F17" t="str">
            <v>52.39</v>
          </cell>
        </row>
      </sheetData>
    </sheetDataSet>
  </externalBook>
</externalLink>
</file>

<file path=xl/externalLinks/externalLink9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총괄기록표"/>
      <sheetName val="결승기록지"/>
    </sheetNames>
    <sheetDataSet>
      <sheetData sheetId="0"/>
      <sheetData sheetId="1"/>
      <sheetData sheetId="2">
        <row r="11">
          <cell r="C11" t="str">
            <v>이우민</v>
          </cell>
          <cell r="E11" t="str">
            <v>전북체육고</v>
          </cell>
          <cell r="F11" t="str">
            <v>1:56.94</v>
          </cell>
        </row>
        <row r="12">
          <cell r="C12" t="str">
            <v>전진용</v>
          </cell>
          <cell r="E12" t="str">
            <v>은행고</v>
          </cell>
          <cell r="F12" t="str">
            <v>2:02.91</v>
          </cell>
        </row>
        <row r="13">
          <cell r="C13" t="str">
            <v>김관희</v>
          </cell>
          <cell r="E13" t="str">
            <v>은행고</v>
          </cell>
          <cell r="F13" t="str">
            <v>2:03.03</v>
          </cell>
        </row>
        <row r="14">
          <cell r="C14" t="str">
            <v>정병하</v>
          </cell>
          <cell r="E14" t="str">
            <v>전곡고</v>
          </cell>
          <cell r="F14" t="str">
            <v>2:07.88</v>
          </cell>
        </row>
        <row r="15">
          <cell r="C15" t="str">
            <v>이승준</v>
          </cell>
          <cell r="E15" t="str">
            <v>서울체육고</v>
          </cell>
          <cell r="F15" t="str">
            <v>2:07.98</v>
          </cell>
        </row>
        <row r="16">
          <cell r="C16" t="str">
            <v>김하람</v>
          </cell>
          <cell r="E16" t="str">
            <v>설악고</v>
          </cell>
          <cell r="F16" t="str">
            <v>2:11.62</v>
          </cell>
        </row>
        <row r="17">
          <cell r="C17" t="str">
            <v>노현서</v>
          </cell>
          <cell r="E17" t="str">
            <v>동인천고</v>
          </cell>
          <cell r="F17" t="str">
            <v>2:24.41</v>
          </cell>
        </row>
        <row r="18">
          <cell r="C18" t="str">
            <v>손민기</v>
          </cell>
          <cell r="E18" t="str">
            <v>함양제일고</v>
          </cell>
          <cell r="F18" t="str">
            <v>2:31.40</v>
          </cell>
        </row>
      </sheetData>
    </sheetDataSet>
  </externalBook>
</externalLink>
</file>

<file path=xl/externalLinks/externalLink9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총괄기록표"/>
      <sheetName val="결승기록지"/>
      <sheetName val="Sheet1"/>
    </sheetNames>
    <sheetDataSet>
      <sheetData sheetId="0"/>
      <sheetData sheetId="1"/>
      <sheetData sheetId="2">
        <row r="11">
          <cell r="C11" t="str">
            <v>이우민</v>
          </cell>
          <cell r="E11" t="str">
            <v>전북체육고</v>
          </cell>
          <cell r="F11" t="str">
            <v>4:06.93</v>
          </cell>
        </row>
        <row r="12">
          <cell r="C12" t="str">
            <v>오준서</v>
          </cell>
          <cell r="E12" t="str">
            <v>양정고</v>
          </cell>
          <cell r="F12" t="str">
            <v>4:07.10</v>
          </cell>
        </row>
        <row r="13">
          <cell r="C13" t="str">
            <v>김한별</v>
          </cell>
          <cell r="E13" t="str">
            <v>경북영동고</v>
          </cell>
          <cell r="F13" t="str">
            <v>4:07.18</v>
          </cell>
        </row>
        <row r="14">
          <cell r="C14" t="str">
            <v>김예찬</v>
          </cell>
          <cell r="E14" t="str">
            <v>서울체육고</v>
          </cell>
          <cell r="F14" t="str">
            <v>4:07.99</v>
          </cell>
        </row>
        <row r="15">
          <cell r="C15" t="str">
            <v>김하랑</v>
          </cell>
          <cell r="E15" t="str">
            <v>단양고</v>
          </cell>
          <cell r="F15" t="str">
            <v>4:12.87</v>
          </cell>
        </row>
        <row r="16">
          <cell r="C16" t="str">
            <v>전진용</v>
          </cell>
          <cell r="E16" t="str">
            <v>은행고</v>
          </cell>
          <cell r="F16" t="str">
            <v>4:15.27</v>
          </cell>
        </row>
        <row r="17">
          <cell r="C17" t="str">
            <v>김홍남</v>
          </cell>
          <cell r="E17" t="str">
            <v>단양고</v>
          </cell>
          <cell r="F17" t="str">
            <v>4:17.85</v>
          </cell>
        </row>
        <row r="18">
          <cell r="C18" t="str">
            <v>이현준</v>
          </cell>
          <cell r="E18" t="str">
            <v>강릉명륜고</v>
          </cell>
          <cell r="F18" t="str">
            <v>4:17.95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5"/>
  <sheetViews>
    <sheetView showGridLines="0" tabSelected="1" view="pageBreakPreview" zoomScale="110" zoomScaleSheetLayoutView="110" workbookViewId="0">
      <selection activeCell="T13" sqref="T13"/>
    </sheetView>
  </sheetViews>
  <sheetFormatPr defaultRowHeight="13.5"/>
  <cols>
    <col min="1" max="1" width="2.33203125" style="35" customWidth="1"/>
    <col min="2" max="2" width="5.44140625" customWidth="1"/>
    <col min="3" max="3" width="3.77734375" customWidth="1"/>
    <col min="4" max="4" width="4.77734375" customWidth="1"/>
    <col min="5" max="5" width="5.77734375" customWidth="1"/>
    <col min="6" max="6" width="3.77734375" customWidth="1"/>
    <col min="7" max="7" width="4.77734375" customWidth="1"/>
    <col min="8" max="8" width="5.77734375" customWidth="1"/>
    <col min="9" max="9" width="3.77734375" customWidth="1"/>
    <col min="10" max="10" width="4.77734375" customWidth="1"/>
    <col min="11" max="11" width="5.77734375" customWidth="1"/>
    <col min="12" max="12" width="3.77734375" customWidth="1"/>
    <col min="13" max="13" width="4.77734375" customWidth="1"/>
    <col min="14" max="14" width="5.77734375" customWidth="1"/>
    <col min="15" max="15" width="3.77734375" customWidth="1"/>
    <col min="16" max="16" width="4.77734375" customWidth="1"/>
    <col min="17" max="17" width="5.77734375" customWidth="1"/>
    <col min="18" max="18" width="3.77734375" customWidth="1"/>
    <col min="19" max="19" width="4.77734375" customWidth="1"/>
    <col min="20" max="20" width="5.77734375" customWidth="1"/>
    <col min="21" max="21" width="3.77734375" customWidth="1"/>
    <col min="22" max="22" width="4.77734375" customWidth="1"/>
    <col min="23" max="23" width="5.77734375" customWidth="1"/>
    <col min="24" max="24" width="3.77734375" customWidth="1"/>
    <col min="25" max="25" width="4.77734375" customWidth="1"/>
    <col min="26" max="26" width="5.77734375" customWidth="1"/>
  </cols>
  <sheetData>
    <row r="1" spans="1:26">
      <c r="A1" s="34"/>
    </row>
    <row r="2" spans="1:26" s="9" customFormat="1" ht="55.5" customHeight="1" thickBot="1">
      <c r="A2" s="34"/>
      <c r="B2" s="10"/>
      <c r="C2" s="10"/>
      <c r="D2" s="10"/>
      <c r="E2" s="112" t="s">
        <v>84</v>
      </c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3"/>
      <c r="Q2" s="113"/>
      <c r="R2" s="113"/>
      <c r="S2" s="113"/>
      <c r="T2" s="113"/>
      <c r="U2" s="31" t="s">
        <v>24</v>
      </c>
      <c r="V2" s="31"/>
      <c r="W2" s="31"/>
      <c r="X2" s="31"/>
      <c r="Y2" s="31"/>
      <c r="Z2" s="31"/>
    </row>
    <row r="3" spans="1:26" s="9" customFormat="1" ht="14.25" thickTop="1">
      <c r="A3" s="35"/>
      <c r="B3" s="110" t="s">
        <v>80</v>
      </c>
      <c r="C3" s="110"/>
      <c r="D3" s="10"/>
      <c r="E3" s="10"/>
      <c r="F3" s="114" t="s">
        <v>85</v>
      </c>
      <c r="G3" s="114"/>
      <c r="H3" s="114"/>
      <c r="I3" s="114"/>
      <c r="J3" s="114"/>
      <c r="K3" s="114"/>
      <c r="L3" s="114"/>
      <c r="M3" s="114"/>
      <c r="N3" s="114"/>
      <c r="O3" s="114"/>
      <c r="P3" s="114"/>
      <c r="Q3" s="114"/>
      <c r="R3" s="114"/>
      <c r="S3" s="114"/>
      <c r="T3" s="10"/>
      <c r="U3" s="10"/>
      <c r="V3" s="10"/>
      <c r="W3" s="10"/>
      <c r="X3" s="10"/>
      <c r="Y3" s="10"/>
      <c r="Z3" s="10"/>
    </row>
    <row r="4" spans="1:26" ht="9.75" customHeight="1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>
      <c r="B5" s="7" t="s">
        <v>8</v>
      </c>
      <c r="C5" s="2"/>
      <c r="D5" s="3" t="s">
        <v>9</v>
      </c>
      <c r="E5" s="4"/>
      <c r="F5" s="2"/>
      <c r="G5" s="3" t="s">
        <v>12</v>
      </c>
      <c r="H5" s="4"/>
      <c r="I5" s="2"/>
      <c r="J5" s="3" t="s">
        <v>1</v>
      </c>
      <c r="K5" s="4"/>
      <c r="L5" s="2"/>
      <c r="M5" s="3" t="s">
        <v>2</v>
      </c>
      <c r="N5" s="4"/>
      <c r="O5" s="2"/>
      <c r="P5" s="3" t="s">
        <v>3</v>
      </c>
      <c r="Q5" s="4"/>
      <c r="R5" s="2"/>
      <c r="S5" s="3" t="s">
        <v>4</v>
      </c>
      <c r="T5" s="4"/>
      <c r="U5" s="2"/>
      <c r="V5" s="3" t="s">
        <v>5</v>
      </c>
      <c r="W5" s="4"/>
      <c r="X5" s="2"/>
      <c r="Y5" s="3" t="s">
        <v>10</v>
      </c>
      <c r="Z5" s="4"/>
    </row>
    <row r="6" spans="1:26" ht="14.25" thickBot="1">
      <c r="A6" s="36"/>
      <c r="B6" s="6" t="s">
        <v>18</v>
      </c>
      <c r="C6" s="5" t="s">
        <v>6</v>
      </c>
      <c r="D6" s="5" t="s">
        <v>11</v>
      </c>
      <c r="E6" s="5" t="s">
        <v>7</v>
      </c>
      <c r="F6" s="5" t="s">
        <v>6</v>
      </c>
      <c r="G6" s="5" t="s">
        <v>11</v>
      </c>
      <c r="H6" s="5" t="s">
        <v>7</v>
      </c>
      <c r="I6" s="5" t="s">
        <v>6</v>
      </c>
      <c r="J6" s="5" t="s">
        <v>11</v>
      </c>
      <c r="K6" s="5" t="s">
        <v>7</v>
      </c>
      <c r="L6" s="5" t="s">
        <v>6</v>
      </c>
      <c r="M6" s="5" t="s">
        <v>11</v>
      </c>
      <c r="N6" s="5" t="s">
        <v>7</v>
      </c>
      <c r="O6" s="5" t="s">
        <v>6</v>
      </c>
      <c r="P6" s="5" t="s">
        <v>11</v>
      </c>
      <c r="Q6" s="5" t="s">
        <v>7</v>
      </c>
      <c r="R6" s="5" t="s">
        <v>6</v>
      </c>
      <c r="S6" s="5" t="s">
        <v>11</v>
      </c>
      <c r="T6" s="5" t="s">
        <v>7</v>
      </c>
      <c r="U6" s="5" t="s">
        <v>6</v>
      </c>
      <c r="V6" s="5" t="s">
        <v>11</v>
      </c>
      <c r="W6" s="5" t="s">
        <v>7</v>
      </c>
      <c r="X6" s="5" t="s">
        <v>6</v>
      </c>
      <c r="Y6" s="5" t="s">
        <v>11</v>
      </c>
      <c r="Z6" s="5" t="s">
        <v>7</v>
      </c>
    </row>
    <row r="7" spans="1:26" s="27" customFormat="1" ht="13.5" customHeight="1" thickTop="1">
      <c r="A7" s="109">
        <v>3</v>
      </c>
      <c r="B7" s="12" t="s">
        <v>27</v>
      </c>
      <c r="C7" s="20" t="str">
        <f>[1]결승기록지!$C$11</f>
        <v>이서준</v>
      </c>
      <c r="D7" s="21" t="str">
        <f>[1]결승기록지!$E$11</f>
        <v>가락초</v>
      </c>
      <c r="E7" s="22" t="str">
        <f>[1]결승기록지!$F$11</f>
        <v>11.87</v>
      </c>
      <c r="F7" s="20" t="str">
        <f>[1]결승기록지!$C$12</f>
        <v>박지훈</v>
      </c>
      <c r="G7" s="21" t="str">
        <f>[1]결승기록지!$E$12</f>
        <v>경기전곡초</v>
      </c>
      <c r="H7" s="22" t="str">
        <f>[1]결승기록지!$F$12</f>
        <v>11.97</v>
      </c>
      <c r="I7" s="20" t="str">
        <f>[1]결승기록지!$C$13</f>
        <v>김상연</v>
      </c>
      <c r="J7" s="21" t="str">
        <f>[1]결승기록지!$E$13</f>
        <v>서울신북초</v>
      </c>
      <c r="K7" s="22" t="str">
        <f>[1]결승기록지!$F$13</f>
        <v>12.17</v>
      </c>
      <c r="L7" s="20" t="str">
        <f>[1]결승기록지!$C$14</f>
        <v>백서준</v>
      </c>
      <c r="M7" s="21" t="str">
        <f>[1]결승기록지!$E$14</f>
        <v>경남거창초</v>
      </c>
      <c r="N7" s="22" t="str">
        <f>[1]결승기록지!$F$14</f>
        <v>12.34</v>
      </c>
      <c r="O7" s="20" t="str">
        <f>[1]결승기록지!$C$15</f>
        <v>김민준</v>
      </c>
      <c r="P7" s="21" t="str">
        <f>[1]결승기록지!$E$15</f>
        <v>충북영동초</v>
      </c>
      <c r="Q7" s="22" t="str">
        <f>[1]결승기록지!$F$15</f>
        <v>12.35</v>
      </c>
      <c r="R7" s="20" t="str">
        <f>[1]결승기록지!$C$16</f>
        <v>오찬영</v>
      </c>
      <c r="S7" s="21" t="str">
        <f>[1]결승기록지!$E$16</f>
        <v>경기가평초</v>
      </c>
      <c r="T7" s="22" t="str">
        <f>[1]결승기록지!$F$16</f>
        <v>12.64</v>
      </c>
      <c r="U7" s="20" t="str">
        <f>[1]결승기록지!$C$17</f>
        <v>박현빈</v>
      </c>
      <c r="V7" s="21" t="str">
        <f>[1]결승기록지!$E$17</f>
        <v>서울강신초</v>
      </c>
      <c r="W7" s="22" t="str">
        <f>[1]결승기록지!$F$17</f>
        <v>12.76</v>
      </c>
      <c r="X7" s="20" t="str">
        <f>[1]결승기록지!$C$18</f>
        <v>권혁호</v>
      </c>
      <c r="Y7" s="21" t="str">
        <f>[1]결승기록지!$E$18</f>
        <v>서울녹번초</v>
      </c>
      <c r="Z7" s="22" t="str">
        <f>[1]결승기록지!$F$18</f>
        <v>12.95</v>
      </c>
    </row>
    <row r="8" spans="1:26" s="27" customFormat="1" ht="13.5" customHeight="1">
      <c r="A8" s="109"/>
      <c r="B8" s="13" t="s">
        <v>20</v>
      </c>
      <c r="C8" s="23"/>
      <c r="D8" s="24" t="str">
        <f>[1]결승기록지!$G$8</f>
        <v>0.9</v>
      </c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5"/>
    </row>
    <row r="9" spans="1:26" s="27" customFormat="1" ht="7.5" customHeight="1">
      <c r="A9" s="40"/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</row>
    <row r="10" spans="1:26" s="9" customFormat="1">
      <c r="A10" s="43"/>
      <c r="B10" s="110" t="s">
        <v>81</v>
      </c>
      <c r="C10" s="110"/>
      <c r="D10" s="10"/>
      <c r="E10" s="10"/>
      <c r="F10" s="111"/>
      <c r="G10" s="111"/>
      <c r="H10" s="111"/>
      <c r="I10" s="111"/>
      <c r="J10" s="111"/>
      <c r="K10" s="111"/>
      <c r="L10" s="111"/>
      <c r="M10" s="111"/>
      <c r="N10" s="111"/>
      <c r="O10" s="111"/>
      <c r="P10" s="111"/>
      <c r="Q10" s="111"/>
      <c r="R10" s="111"/>
      <c r="S10" s="111"/>
      <c r="T10" s="10"/>
      <c r="U10" s="10"/>
      <c r="V10" s="10"/>
      <c r="W10" s="10"/>
      <c r="X10" s="10"/>
      <c r="Y10" s="10"/>
      <c r="Z10" s="10"/>
    </row>
    <row r="11" spans="1:26" ht="9.75" customHeight="1">
      <c r="A11" s="43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>
      <c r="A12" s="43"/>
      <c r="B12" s="7" t="s">
        <v>14</v>
      </c>
      <c r="C12" s="2"/>
      <c r="D12" s="3" t="s">
        <v>0</v>
      </c>
      <c r="E12" s="4"/>
      <c r="F12" s="2"/>
      <c r="G12" s="3" t="s">
        <v>37</v>
      </c>
      <c r="H12" s="4"/>
      <c r="I12" s="2"/>
      <c r="J12" s="3" t="s">
        <v>1</v>
      </c>
      <c r="K12" s="4"/>
      <c r="L12" s="2"/>
      <c r="M12" s="3" t="s">
        <v>2</v>
      </c>
      <c r="N12" s="4"/>
      <c r="O12" s="2"/>
      <c r="P12" s="3" t="s">
        <v>13</v>
      </c>
      <c r="Q12" s="4"/>
      <c r="R12" s="2"/>
      <c r="S12" s="3" t="s">
        <v>16</v>
      </c>
      <c r="T12" s="4"/>
      <c r="U12" s="2"/>
      <c r="V12" s="3" t="s">
        <v>5</v>
      </c>
      <c r="W12" s="4"/>
      <c r="X12" s="2"/>
      <c r="Y12" s="3" t="s">
        <v>43</v>
      </c>
      <c r="Z12" s="4"/>
    </row>
    <row r="13" spans="1:26" ht="14.25" thickBot="1">
      <c r="A13" s="40"/>
      <c r="B13" s="6" t="s">
        <v>44</v>
      </c>
      <c r="C13" s="5" t="s">
        <v>45</v>
      </c>
      <c r="D13" s="5" t="s">
        <v>46</v>
      </c>
      <c r="E13" s="5" t="s">
        <v>47</v>
      </c>
      <c r="F13" s="5" t="s">
        <v>45</v>
      </c>
      <c r="G13" s="5" t="s">
        <v>46</v>
      </c>
      <c r="H13" s="5" t="s">
        <v>47</v>
      </c>
      <c r="I13" s="5" t="s">
        <v>45</v>
      </c>
      <c r="J13" s="5" t="s">
        <v>46</v>
      </c>
      <c r="K13" s="5" t="s">
        <v>47</v>
      </c>
      <c r="L13" s="5" t="s">
        <v>45</v>
      </c>
      <c r="M13" s="5" t="s">
        <v>46</v>
      </c>
      <c r="N13" s="5" t="s">
        <v>47</v>
      </c>
      <c r="O13" s="5" t="s">
        <v>45</v>
      </c>
      <c r="P13" s="5" t="s">
        <v>46</v>
      </c>
      <c r="Q13" s="5" t="s">
        <v>47</v>
      </c>
      <c r="R13" s="5" t="s">
        <v>45</v>
      </c>
      <c r="S13" s="5" t="s">
        <v>46</v>
      </c>
      <c r="T13" s="5" t="s">
        <v>47</v>
      </c>
      <c r="U13" s="5" t="s">
        <v>45</v>
      </c>
      <c r="V13" s="5" t="s">
        <v>46</v>
      </c>
      <c r="W13" s="5" t="s">
        <v>47</v>
      </c>
      <c r="X13" s="5" t="s">
        <v>45</v>
      </c>
      <c r="Y13" s="5" t="s">
        <v>46</v>
      </c>
      <c r="Z13" s="5" t="s">
        <v>47</v>
      </c>
    </row>
    <row r="14" spans="1:26" s="27" customFormat="1" ht="13.5" customHeight="1" thickTop="1">
      <c r="A14" s="109">
        <v>3</v>
      </c>
      <c r="B14" s="12" t="s">
        <v>48</v>
      </c>
      <c r="C14" s="20" t="str">
        <f>[2]결승기록지!$C$11</f>
        <v>박지은</v>
      </c>
      <c r="D14" s="21" t="str">
        <f>[2]결승기록지!$E$11</f>
        <v>충북음성대소초</v>
      </c>
      <c r="E14" s="22" t="str">
        <f>[2]결승기록지!$F$11</f>
        <v>12.56</v>
      </c>
      <c r="F14" s="20" t="str">
        <f>[2]결승기록지!$C$12</f>
        <v>이수예</v>
      </c>
      <c r="G14" s="21" t="str">
        <f>[2]결승기록지!$E$12</f>
        <v>양평G스포츠클럽_초</v>
      </c>
      <c r="H14" s="22" t="str">
        <f>[2]결승기록지!$F$12</f>
        <v>12.62</v>
      </c>
      <c r="I14" s="20" t="str">
        <f>[2]결승기록지!$C$13</f>
        <v>이가은</v>
      </c>
      <c r="J14" s="21" t="str">
        <f>[2]결승기록지!$E$13</f>
        <v>부산토성초</v>
      </c>
      <c r="K14" s="22" t="str">
        <f>[2]결승기록지!$F$13</f>
        <v>12.68</v>
      </c>
      <c r="L14" s="20" t="str">
        <f>[2]결승기록지!$C$14</f>
        <v>백소연</v>
      </c>
      <c r="M14" s="21" t="str">
        <f>[2]결승기록지!$E$14</f>
        <v>김해봉황초</v>
      </c>
      <c r="N14" s="22" t="str">
        <f>[2]결승기록지!$F$14</f>
        <v>12.86</v>
      </c>
      <c r="O14" s="20" t="str">
        <f>[2]결승기록지!$C$15</f>
        <v>이하린</v>
      </c>
      <c r="P14" s="21" t="str">
        <f>[2]결승기록지!$E$15</f>
        <v>전북봉서초</v>
      </c>
      <c r="Q14" s="22" t="str">
        <f>[2]결승기록지!$F$15</f>
        <v>13.82</v>
      </c>
      <c r="R14" s="20" t="str">
        <f>[2]결승기록지!$C$16</f>
        <v>박소예</v>
      </c>
      <c r="S14" s="21" t="str">
        <f>[2]결승기록지!$E$16</f>
        <v>경남장유초</v>
      </c>
      <c r="T14" s="22" t="str">
        <f>[2]결승기록지!$F$16</f>
        <v>13.91</v>
      </c>
      <c r="U14" s="20" t="str">
        <f>[2]결승기록지!$C$17</f>
        <v>전하리</v>
      </c>
      <c r="V14" s="21" t="str">
        <f>[2]결승기록지!$E$17</f>
        <v>해남동초</v>
      </c>
      <c r="W14" s="22" t="str">
        <f>[2]결승기록지!$F$17</f>
        <v>13.97</v>
      </c>
      <c r="X14" s="20" t="str">
        <f>[2]결승기록지!$C$18</f>
        <v>이아민</v>
      </c>
      <c r="Y14" s="21" t="str">
        <f>[2]결승기록지!$E$18</f>
        <v>세종조치원대동초</v>
      </c>
      <c r="Z14" s="22" t="str">
        <f>[2]결승기록지!$F$18</f>
        <v>13.99</v>
      </c>
    </row>
    <row r="15" spans="1:26" s="27" customFormat="1" ht="13.5" customHeight="1">
      <c r="A15" s="109"/>
      <c r="B15" s="13" t="s">
        <v>20</v>
      </c>
      <c r="C15" s="23"/>
      <c r="D15" s="24" t="str">
        <f>[2]결승기록지!$G$8</f>
        <v>0.6</v>
      </c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5"/>
    </row>
    <row r="16" spans="1:26" s="27" customFormat="1" ht="13.5" customHeight="1">
      <c r="A16" s="33"/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</row>
    <row r="17" spans="1:26" s="27" customFormat="1" ht="13.5" customHeight="1">
      <c r="A17" s="33"/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</row>
    <row r="18" spans="1:26" s="27" customFormat="1" ht="13.5" customHeight="1">
      <c r="A18" s="33"/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</row>
    <row r="19" spans="1:26" s="9" customFormat="1">
      <c r="A19" s="35"/>
      <c r="B19" s="110" t="s">
        <v>82</v>
      </c>
      <c r="C19" s="1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</row>
    <row r="20" spans="1:26" ht="9.75" customHeight="1"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>
      <c r="B21" s="7" t="s">
        <v>8</v>
      </c>
      <c r="C21" s="2"/>
      <c r="D21" s="3" t="s">
        <v>0</v>
      </c>
      <c r="E21" s="4"/>
      <c r="F21" s="2"/>
      <c r="G21" s="3" t="s">
        <v>12</v>
      </c>
      <c r="H21" s="4"/>
      <c r="I21" s="2"/>
      <c r="J21" s="3" t="s">
        <v>1</v>
      </c>
      <c r="K21" s="4"/>
      <c r="L21" s="2"/>
      <c r="M21" s="3" t="s">
        <v>2</v>
      </c>
      <c r="N21" s="4"/>
      <c r="O21" s="2"/>
      <c r="P21" s="3" t="s">
        <v>3</v>
      </c>
      <c r="Q21" s="4"/>
      <c r="R21" s="2"/>
      <c r="S21" s="3" t="s">
        <v>4</v>
      </c>
      <c r="T21" s="4"/>
      <c r="U21" s="2"/>
      <c r="V21" s="3" t="s">
        <v>5</v>
      </c>
      <c r="W21" s="4"/>
      <c r="X21" s="2"/>
      <c r="Y21" s="3" t="s">
        <v>10</v>
      </c>
      <c r="Z21" s="4"/>
    </row>
    <row r="22" spans="1:26" ht="14.25" thickBot="1">
      <c r="A22" s="36"/>
      <c r="B22" s="6" t="s">
        <v>18</v>
      </c>
      <c r="C22" s="5" t="s">
        <v>6</v>
      </c>
      <c r="D22" s="5" t="s">
        <v>11</v>
      </c>
      <c r="E22" s="5" t="s">
        <v>7</v>
      </c>
      <c r="F22" s="5" t="s">
        <v>6</v>
      </c>
      <c r="G22" s="5" t="s">
        <v>11</v>
      </c>
      <c r="H22" s="5" t="s">
        <v>7</v>
      </c>
      <c r="I22" s="5" t="s">
        <v>6</v>
      </c>
      <c r="J22" s="5" t="s">
        <v>11</v>
      </c>
      <c r="K22" s="5" t="s">
        <v>7</v>
      </c>
      <c r="L22" s="5" t="s">
        <v>6</v>
      </c>
      <c r="M22" s="5" t="s">
        <v>11</v>
      </c>
      <c r="N22" s="5" t="s">
        <v>7</v>
      </c>
      <c r="O22" s="5" t="s">
        <v>6</v>
      </c>
      <c r="P22" s="5" t="s">
        <v>11</v>
      </c>
      <c r="Q22" s="5" t="s">
        <v>7</v>
      </c>
      <c r="R22" s="5" t="s">
        <v>6</v>
      </c>
      <c r="S22" s="5" t="s">
        <v>11</v>
      </c>
      <c r="T22" s="5" t="s">
        <v>7</v>
      </c>
      <c r="U22" s="5" t="s">
        <v>6</v>
      </c>
      <c r="V22" s="5" t="s">
        <v>11</v>
      </c>
      <c r="W22" s="5" t="s">
        <v>7</v>
      </c>
      <c r="X22" s="5" t="s">
        <v>6</v>
      </c>
      <c r="Y22" s="5" t="s">
        <v>11</v>
      </c>
      <c r="Z22" s="5" t="s">
        <v>7</v>
      </c>
    </row>
    <row r="23" spans="1:26" s="27" customFormat="1" ht="13.5" customHeight="1" thickTop="1">
      <c r="A23" s="109">
        <v>3</v>
      </c>
      <c r="B23" s="12" t="s">
        <v>27</v>
      </c>
      <c r="C23" s="20" t="str">
        <f>[3]결승기록지!$C$11</f>
        <v>장정원</v>
      </c>
      <c r="D23" s="21" t="str">
        <f>[3]결승기록지!$E$11</f>
        <v>부산초읍초</v>
      </c>
      <c r="E23" s="22" t="str">
        <f>[3]결승기록지!$F$11</f>
        <v>11.30</v>
      </c>
      <c r="F23" s="20" t="str">
        <f>[3]결승기록지!$C$12</f>
        <v>홍석민</v>
      </c>
      <c r="G23" s="21" t="str">
        <f>[3]결승기록지!$E$12</f>
        <v>광주빛고을초</v>
      </c>
      <c r="H23" s="22" t="str">
        <f>[3]결승기록지!$F$12</f>
        <v>11.73</v>
      </c>
      <c r="I23" s="20" t="str">
        <f>[3]결승기록지!$C$13</f>
        <v>김도혁</v>
      </c>
      <c r="J23" s="21" t="str">
        <f>[3]결승기록지!$E$13</f>
        <v>대전동산초</v>
      </c>
      <c r="K23" s="22" t="str">
        <f>[3]결승기록지!$F$13</f>
        <v>11.83</v>
      </c>
      <c r="L23" s="20" t="str">
        <f>[3]결승기록지!$C$14</f>
        <v>김도진</v>
      </c>
      <c r="M23" s="21" t="str">
        <f>[3]결승기록지!$E$14</f>
        <v>익산어양초</v>
      </c>
      <c r="N23" s="22" t="str">
        <f>[3]결승기록지!$F$14</f>
        <v>11.95</v>
      </c>
      <c r="O23" s="20" t="str">
        <f>[3]결승기록지!$C$15</f>
        <v>김경민</v>
      </c>
      <c r="P23" s="21" t="str">
        <f>[3]결승기록지!$E$15</f>
        <v>경북문성초</v>
      </c>
      <c r="Q23" s="22" t="str">
        <f>[3]결승기록지!$F$15</f>
        <v>11.99</v>
      </c>
      <c r="R23" s="20" t="str">
        <f>[3]결승기록지!$C$16</f>
        <v>최현규</v>
      </c>
      <c r="S23" s="21" t="str">
        <f>[3]결승기록지!$E$16</f>
        <v>서울신암초</v>
      </c>
      <c r="T23" s="22" t="str">
        <f>[3]결승기록지!$F$16</f>
        <v>12.04</v>
      </c>
      <c r="U23" s="20" t="str">
        <f>[3]결승기록지!$C$17</f>
        <v>전우진</v>
      </c>
      <c r="V23" s="21" t="str">
        <f>[3]결승기록지!$E$17</f>
        <v>문원초</v>
      </c>
      <c r="W23" s="22" t="str">
        <f>[3]결승기록지!$F$17</f>
        <v>12.15</v>
      </c>
      <c r="X23" s="20" t="str">
        <f>[3]결승기록지!$C$18</f>
        <v>김윤</v>
      </c>
      <c r="Y23" s="21" t="str">
        <f>[3]결승기록지!$E$18</f>
        <v>석전초</v>
      </c>
      <c r="Z23" s="22" t="str">
        <f>[3]결승기록지!$F$18</f>
        <v>12.37</v>
      </c>
    </row>
    <row r="24" spans="1:26" s="27" customFormat="1" ht="13.5" customHeight="1">
      <c r="A24" s="109"/>
      <c r="B24" s="13" t="s">
        <v>20</v>
      </c>
      <c r="C24" s="23"/>
      <c r="D24" s="24" t="str">
        <f>[3]결승기록지!$G$8</f>
        <v>-1.0</v>
      </c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5"/>
    </row>
    <row r="25" spans="1:26" s="27" customFormat="1" ht="7.5" customHeight="1">
      <c r="A25" s="40"/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</row>
    <row r="26" spans="1:26" s="9" customFormat="1">
      <c r="A26" s="43"/>
      <c r="B26" s="110" t="s">
        <v>83</v>
      </c>
      <c r="C26" s="110"/>
      <c r="D26" s="10"/>
      <c r="E26" s="10"/>
      <c r="F26" s="111"/>
      <c r="G26" s="111"/>
      <c r="H26" s="111"/>
      <c r="I26" s="111"/>
      <c r="J26" s="111"/>
      <c r="K26" s="111"/>
      <c r="L26" s="111"/>
      <c r="M26" s="111"/>
      <c r="N26" s="111"/>
      <c r="O26" s="111"/>
      <c r="P26" s="111"/>
      <c r="Q26" s="111"/>
      <c r="R26" s="111"/>
      <c r="S26" s="111"/>
      <c r="T26" s="10"/>
      <c r="U26" s="10"/>
      <c r="V26" s="10"/>
      <c r="W26" s="10"/>
      <c r="X26" s="10"/>
      <c r="Y26" s="10"/>
      <c r="Z26" s="10"/>
    </row>
    <row r="27" spans="1:26" ht="9.75" customHeight="1">
      <c r="A27" s="43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>
      <c r="A28" s="43"/>
      <c r="B28" s="7" t="s">
        <v>8</v>
      </c>
      <c r="C28" s="2"/>
      <c r="D28" s="3" t="s">
        <v>0</v>
      </c>
      <c r="E28" s="4"/>
      <c r="F28" s="2"/>
      <c r="G28" s="3" t="s">
        <v>12</v>
      </c>
      <c r="H28" s="4"/>
      <c r="I28" s="2"/>
      <c r="J28" s="3" t="s">
        <v>1</v>
      </c>
      <c r="K28" s="4"/>
      <c r="L28" s="2"/>
      <c r="M28" s="3" t="s">
        <v>2</v>
      </c>
      <c r="N28" s="4"/>
      <c r="O28" s="2"/>
      <c r="P28" s="3" t="s">
        <v>3</v>
      </c>
      <c r="Q28" s="4"/>
      <c r="R28" s="2"/>
      <c r="S28" s="3" t="s">
        <v>4</v>
      </c>
      <c r="T28" s="4"/>
      <c r="U28" s="2"/>
      <c r="V28" s="3" t="s">
        <v>5</v>
      </c>
      <c r="W28" s="4"/>
      <c r="X28" s="2"/>
      <c r="Y28" s="3" t="s">
        <v>10</v>
      </c>
      <c r="Z28" s="4"/>
    </row>
    <row r="29" spans="1:26" ht="14.25" thickBot="1">
      <c r="A29" s="40"/>
      <c r="B29" s="6" t="s">
        <v>18</v>
      </c>
      <c r="C29" s="5" t="s">
        <v>6</v>
      </c>
      <c r="D29" s="5" t="s">
        <v>11</v>
      </c>
      <c r="E29" s="5" t="s">
        <v>7</v>
      </c>
      <c r="F29" s="5" t="s">
        <v>6</v>
      </c>
      <c r="G29" s="5" t="s">
        <v>11</v>
      </c>
      <c r="H29" s="5" t="s">
        <v>7</v>
      </c>
      <c r="I29" s="5" t="s">
        <v>6</v>
      </c>
      <c r="J29" s="5" t="s">
        <v>11</v>
      </c>
      <c r="K29" s="5" t="s">
        <v>7</v>
      </c>
      <c r="L29" s="5" t="s">
        <v>6</v>
      </c>
      <c r="M29" s="5" t="s">
        <v>11</v>
      </c>
      <c r="N29" s="5" t="s">
        <v>7</v>
      </c>
      <c r="O29" s="5" t="s">
        <v>6</v>
      </c>
      <c r="P29" s="5" t="s">
        <v>11</v>
      </c>
      <c r="Q29" s="5" t="s">
        <v>7</v>
      </c>
      <c r="R29" s="5" t="s">
        <v>6</v>
      </c>
      <c r="S29" s="5" t="s">
        <v>11</v>
      </c>
      <c r="T29" s="5" t="s">
        <v>7</v>
      </c>
      <c r="U29" s="5" t="s">
        <v>6</v>
      </c>
      <c r="V29" s="5" t="s">
        <v>11</v>
      </c>
      <c r="W29" s="5" t="s">
        <v>7</v>
      </c>
      <c r="X29" s="5" t="s">
        <v>6</v>
      </c>
      <c r="Y29" s="5" t="s">
        <v>11</v>
      </c>
      <c r="Z29" s="5" t="s">
        <v>7</v>
      </c>
    </row>
    <row r="30" spans="1:26" s="27" customFormat="1" ht="13.5" customHeight="1" thickTop="1">
      <c r="A30" s="109">
        <v>3</v>
      </c>
      <c r="B30" s="12" t="s">
        <v>27</v>
      </c>
      <c r="C30" s="20" t="str">
        <f>[4]결승기록지!$C$11</f>
        <v>박수연</v>
      </c>
      <c r="D30" s="21" t="str">
        <f>[4]결승기록지!$E$11</f>
        <v>전북이리초</v>
      </c>
      <c r="E30" s="22" t="str">
        <f>[4]결승기록지!$F$11</f>
        <v>11.27</v>
      </c>
      <c r="F30" s="20" t="str">
        <f>[4]결승기록지!$C$12</f>
        <v>김혜민</v>
      </c>
      <c r="G30" s="21" t="str">
        <f>[4]결승기록지!$E$12</f>
        <v>인천동춘초</v>
      </c>
      <c r="H30" s="22" t="str">
        <f>[4]결승기록지!$F$12</f>
        <v>11.62</v>
      </c>
      <c r="I30" s="20" t="str">
        <f>[4]결승기록지!$C$13</f>
        <v>차시연</v>
      </c>
      <c r="J30" s="21" t="str">
        <f>[4]결승기록지!$E$13</f>
        <v>부산초읍초</v>
      </c>
      <c r="K30" s="22" t="str">
        <f>[4]결승기록지!$F$13</f>
        <v>11.94</v>
      </c>
      <c r="L30" s="20" t="str">
        <f>[4]결승기록지!$C$14</f>
        <v>김예영</v>
      </c>
      <c r="M30" s="21" t="str">
        <f>[4]결승기록지!$E$14</f>
        <v>서울경동초</v>
      </c>
      <c r="N30" s="22" t="str">
        <f>[4]결승기록지!$F$14</f>
        <v>11.97</v>
      </c>
      <c r="O30" s="20" t="str">
        <f>[4]결승기록지!$C$15</f>
        <v>정라희</v>
      </c>
      <c r="P30" s="21" t="str">
        <f>[4]결승기록지!$E$15</f>
        <v>인천논곡초</v>
      </c>
      <c r="Q30" s="22" t="str">
        <f>[4]결승기록지!$F$15</f>
        <v>12.13</v>
      </c>
      <c r="R30" s="20" t="str">
        <f>[4]결승기록지!$C$16</f>
        <v>박민정</v>
      </c>
      <c r="S30" s="21" t="str">
        <f>[4]결승기록지!$E$16</f>
        <v>문원초</v>
      </c>
      <c r="T30" s="22" t="str">
        <f>[4]결승기록지!$F$16</f>
        <v>12.39</v>
      </c>
      <c r="U30" s="20" t="str">
        <f>[4]결승기록지!$C$17</f>
        <v>황가은</v>
      </c>
      <c r="V30" s="21" t="str">
        <f>[4]결승기록지!$E$17</f>
        <v>영천중앙초</v>
      </c>
      <c r="W30" s="22" t="str">
        <f>[4]결승기록지!$F$17</f>
        <v>12.43</v>
      </c>
      <c r="X30" s="20" t="str">
        <f>[4]결승기록지!$C$18</f>
        <v>오하은</v>
      </c>
      <c r="Y30" s="21" t="str">
        <f>[4]결승기록지!$E$18</f>
        <v>포은초</v>
      </c>
      <c r="Z30" s="22" t="str">
        <f>[4]결승기록지!$F$18</f>
        <v>12.47</v>
      </c>
    </row>
    <row r="31" spans="1:26" s="27" customFormat="1" ht="13.5" customHeight="1">
      <c r="A31" s="109"/>
      <c r="B31" s="13" t="s">
        <v>20</v>
      </c>
      <c r="C31" s="23"/>
      <c r="D31" s="24" t="str">
        <f>[4]결승기록지!$G$8</f>
        <v>-1.3</v>
      </c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5"/>
    </row>
    <row r="32" spans="1:26" s="27" customFormat="1" ht="13.5" customHeight="1">
      <c r="A32" s="33"/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</row>
    <row r="33" spans="1:26" s="9" customFormat="1" ht="14.25" customHeight="1">
      <c r="A33" s="36"/>
      <c r="B33" s="11" t="s">
        <v>49</v>
      </c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</row>
    <row r="34" spans="1:26">
      <c r="A34" s="36"/>
    </row>
    <row r="35" spans="1:26">
      <c r="A35" s="36"/>
    </row>
  </sheetData>
  <mergeCells count="12">
    <mergeCell ref="A30:A31"/>
    <mergeCell ref="B19:C19"/>
    <mergeCell ref="A23:A24"/>
    <mergeCell ref="B26:C26"/>
    <mergeCell ref="F26:S26"/>
    <mergeCell ref="A14:A15"/>
    <mergeCell ref="B10:C10"/>
    <mergeCell ref="F10:S10"/>
    <mergeCell ref="E2:T2"/>
    <mergeCell ref="B3:C3"/>
    <mergeCell ref="F3:S3"/>
    <mergeCell ref="A7:A8"/>
  </mergeCells>
  <phoneticPr fontId="2" type="noConversion"/>
  <pageMargins left="0.35" right="0" top="0" bottom="0" header="0" footer="0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9"/>
  <sheetViews>
    <sheetView showGridLines="0" view="pageBreakPreview" zoomScale="110" zoomScaleSheetLayoutView="110" workbookViewId="0">
      <selection activeCell="R13" sqref="R13"/>
    </sheetView>
  </sheetViews>
  <sheetFormatPr defaultRowHeight="13.5"/>
  <cols>
    <col min="1" max="1" width="2.33203125" style="35" customWidth="1"/>
    <col min="2" max="2" width="5.44140625" customWidth="1"/>
    <col min="3" max="3" width="3.77734375" customWidth="1"/>
    <col min="4" max="4" width="4.77734375" customWidth="1"/>
    <col min="5" max="5" width="5.77734375" customWidth="1"/>
    <col min="6" max="6" width="3.77734375" customWidth="1"/>
    <col min="7" max="7" width="4.77734375" customWidth="1"/>
    <col min="8" max="8" width="5.77734375" customWidth="1"/>
    <col min="9" max="9" width="3.77734375" customWidth="1"/>
    <col min="10" max="10" width="4.77734375" customWidth="1"/>
    <col min="11" max="11" width="5.77734375" customWidth="1"/>
    <col min="12" max="12" width="3.77734375" customWidth="1"/>
    <col min="13" max="13" width="4.77734375" customWidth="1"/>
    <col min="14" max="14" width="5.77734375" customWidth="1"/>
    <col min="15" max="15" width="3.77734375" customWidth="1"/>
    <col min="16" max="16" width="4.77734375" customWidth="1"/>
    <col min="17" max="17" width="5.77734375" customWidth="1"/>
    <col min="18" max="18" width="3.77734375" customWidth="1"/>
    <col min="19" max="19" width="4.77734375" customWidth="1"/>
    <col min="20" max="20" width="5.77734375" customWidth="1"/>
    <col min="21" max="21" width="3.77734375" customWidth="1"/>
    <col min="22" max="22" width="4.77734375" customWidth="1"/>
    <col min="23" max="23" width="5.77734375" customWidth="1"/>
    <col min="24" max="24" width="3.77734375" customWidth="1"/>
    <col min="25" max="25" width="4.77734375" customWidth="1"/>
    <col min="26" max="26" width="5.77734375" customWidth="1"/>
  </cols>
  <sheetData>
    <row r="1" spans="1:26">
      <c r="A1" s="34"/>
    </row>
    <row r="2" spans="1:26" s="9" customFormat="1" ht="55.5" customHeight="1" thickBot="1">
      <c r="A2" s="34"/>
      <c r="B2" s="10"/>
      <c r="C2" s="10"/>
      <c r="D2" s="10"/>
      <c r="E2" s="112" t="s">
        <v>84</v>
      </c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3"/>
      <c r="Q2" s="113"/>
      <c r="R2" s="113"/>
      <c r="S2" s="113"/>
      <c r="T2" s="113"/>
      <c r="U2" s="31" t="s">
        <v>54</v>
      </c>
      <c r="V2" s="31"/>
      <c r="W2" s="31"/>
      <c r="X2" s="31"/>
      <c r="Y2" s="31"/>
      <c r="Z2" s="31"/>
    </row>
    <row r="3" spans="1:26" s="9" customFormat="1" ht="14.25" thickTop="1">
      <c r="A3" s="35"/>
      <c r="B3" s="110" t="s">
        <v>73</v>
      </c>
      <c r="C3" s="110"/>
      <c r="D3" s="10"/>
      <c r="E3" s="10"/>
      <c r="F3" s="114" t="s">
        <v>85</v>
      </c>
      <c r="G3" s="114"/>
      <c r="H3" s="114"/>
      <c r="I3" s="114"/>
      <c r="J3" s="114"/>
      <c r="K3" s="114"/>
      <c r="L3" s="114"/>
      <c r="M3" s="114"/>
      <c r="N3" s="114"/>
      <c r="O3" s="114"/>
      <c r="P3" s="114"/>
      <c r="Q3" s="114"/>
      <c r="R3" s="114"/>
      <c r="S3" s="114"/>
      <c r="T3" s="10"/>
      <c r="U3" s="10"/>
      <c r="V3" s="10"/>
      <c r="W3" s="10"/>
      <c r="X3" s="10"/>
      <c r="Y3" s="10"/>
      <c r="Z3" s="10"/>
    </row>
    <row r="4" spans="1:26" ht="9.75" customHeight="1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>
      <c r="B5" s="7" t="s">
        <v>56</v>
      </c>
      <c r="C5" s="2"/>
      <c r="D5" s="3" t="s">
        <v>57</v>
      </c>
      <c r="E5" s="4"/>
      <c r="F5" s="2"/>
      <c r="G5" s="3" t="s">
        <v>58</v>
      </c>
      <c r="H5" s="4"/>
      <c r="I5" s="2"/>
      <c r="J5" s="3" t="s">
        <v>59</v>
      </c>
      <c r="K5" s="4"/>
      <c r="L5" s="2"/>
      <c r="M5" s="3" t="s">
        <v>60</v>
      </c>
      <c r="N5" s="4"/>
      <c r="O5" s="2"/>
      <c r="P5" s="3" t="s">
        <v>61</v>
      </c>
      <c r="Q5" s="4"/>
      <c r="R5" s="2"/>
      <c r="S5" s="3" t="s">
        <v>62</v>
      </c>
      <c r="T5" s="4"/>
      <c r="U5" s="2"/>
      <c r="V5" s="3" t="s">
        <v>63</v>
      </c>
      <c r="W5" s="4"/>
      <c r="X5" s="2"/>
      <c r="Y5" s="3" t="s">
        <v>64</v>
      </c>
      <c r="Z5" s="4"/>
    </row>
    <row r="6" spans="1:26" ht="14.25" thickBot="1">
      <c r="A6" s="36"/>
      <c r="B6" s="6" t="s">
        <v>65</v>
      </c>
      <c r="C6" s="5" t="s">
        <v>66</v>
      </c>
      <c r="D6" s="5" t="s">
        <v>67</v>
      </c>
      <c r="E6" s="5" t="s">
        <v>68</v>
      </c>
      <c r="F6" s="5" t="s">
        <v>66</v>
      </c>
      <c r="G6" s="5" t="s">
        <v>67</v>
      </c>
      <c r="H6" s="5" t="s">
        <v>68</v>
      </c>
      <c r="I6" s="5" t="s">
        <v>66</v>
      </c>
      <c r="J6" s="5" t="s">
        <v>67</v>
      </c>
      <c r="K6" s="5" t="s">
        <v>68</v>
      </c>
      <c r="L6" s="5" t="s">
        <v>66</v>
      </c>
      <c r="M6" s="5" t="s">
        <v>67</v>
      </c>
      <c r="N6" s="5" t="s">
        <v>68</v>
      </c>
      <c r="O6" s="5" t="s">
        <v>66</v>
      </c>
      <c r="P6" s="5" t="s">
        <v>67</v>
      </c>
      <c r="Q6" s="5" t="s">
        <v>68</v>
      </c>
      <c r="R6" s="5" t="s">
        <v>66</v>
      </c>
      <c r="S6" s="5" t="s">
        <v>67</v>
      </c>
      <c r="T6" s="5" t="s">
        <v>68</v>
      </c>
      <c r="U6" s="5" t="s">
        <v>66</v>
      </c>
      <c r="V6" s="5" t="s">
        <v>67</v>
      </c>
      <c r="W6" s="5" t="s">
        <v>68</v>
      </c>
      <c r="X6" s="5" t="s">
        <v>66</v>
      </c>
      <c r="Y6" s="5" t="s">
        <v>67</v>
      </c>
      <c r="Z6" s="5" t="s">
        <v>68</v>
      </c>
    </row>
    <row r="7" spans="1:26" s="27" customFormat="1" ht="13.5" customHeight="1" thickTop="1">
      <c r="A7" s="109">
        <v>5</v>
      </c>
      <c r="B7" s="14" t="s">
        <v>69</v>
      </c>
      <c r="C7" s="20"/>
      <c r="D7" s="21" t="str">
        <f>[133]결승기록지!$E$11</f>
        <v>서울강신초</v>
      </c>
      <c r="E7" s="22" t="str">
        <f>[133]결승기록지!$F$11</f>
        <v>52.82</v>
      </c>
      <c r="F7" s="20"/>
      <c r="G7" s="21" t="str">
        <f>[133]결승기록지!$E$12</f>
        <v>세종조치원대동초</v>
      </c>
      <c r="H7" s="22" t="str">
        <f>[133]결승기록지!$F$12</f>
        <v>53.81</v>
      </c>
      <c r="I7" s="20"/>
      <c r="J7" s="21" t="str">
        <f>[133]결승기록지!$E$13</f>
        <v>개봉초</v>
      </c>
      <c r="K7" s="22" t="str">
        <f>[133]결승기록지!$F$13</f>
        <v>54.29</v>
      </c>
      <c r="L7" s="20"/>
      <c r="M7" s="21" t="str">
        <f>[133]결승기록지!$E$14</f>
        <v>포은초</v>
      </c>
      <c r="N7" s="22" t="str">
        <f>[133]결승기록지!$F$14</f>
        <v>54.62</v>
      </c>
      <c r="O7" s="20"/>
      <c r="P7" s="21" t="str">
        <f>[133]결승기록지!$E$15</f>
        <v>서울신북초</v>
      </c>
      <c r="Q7" s="22" t="str">
        <f>[133]결승기록지!$F$15</f>
        <v>55.14</v>
      </c>
      <c r="R7" s="20"/>
      <c r="S7" s="21" t="str">
        <f>[133]결승기록지!$E$16</f>
        <v>대전관평초</v>
      </c>
      <c r="T7" s="22" t="str">
        <f>[133]결승기록지!$F$16</f>
        <v>56.58</v>
      </c>
      <c r="U7" s="20"/>
      <c r="V7" s="21" t="str">
        <f>[133]결승기록지!$E$17</f>
        <v>전남영광초</v>
      </c>
      <c r="W7" s="22" t="str">
        <f>[133]결승기록지!$F$17</f>
        <v>56.74</v>
      </c>
      <c r="X7" s="20"/>
      <c r="Y7" s="21"/>
      <c r="Z7" s="22"/>
    </row>
    <row r="8" spans="1:26" s="27" customFormat="1" ht="13.5" customHeight="1">
      <c r="A8" s="109"/>
      <c r="B8" s="13"/>
      <c r="C8" s="124" t="str">
        <f>[133]결승기록지!$C$11</f>
        <v>조재상 박기성 김준서 곽승우</v>
      </c>
      <c r="D8" s="125"/>
      <c r="E8" s="126"/>
      <c r="F8" s="124" t="str">
        <f>[133]결승기록지!$C$12</f>
        <v>이준성 박민영 안현호 민경민</v>
      </c>
      <c r="G8" s="125"/>
      <c r="H8" s="126"/>
      <c r="I8" s="124" t="str">
        <f>[133]결승기록지!$C$13</f>
        <v>오태준 김도현 신지율 김정우</v>
      </c>
      <c r="J8" s="125"/>
      <c r="K8" s="126"/>
      <c r="L8" s="124" t="str">
        <f>[133]결승기록지!$C$14</f>
        <v>박건하 최원준 권태린 황이찬</v>
      </c>
      <c r="M8" s="125"/>
      <c r="N8" s="126"/>
      <c r="O8" s="124" t="str">
        <f>[133]결승기록지!$C$15</f>
        <v>이진익 장한빛 박시원 남승민</v>
      </c>
      <c r="P8" s="125"/>
      <c r="Q8" s="126"/>
      <c r="R8" s="124" t="str">
        <f>[133]결승기록지!$C$16</f>
        <v>이하민 손천우 박승찬 이하진</v>
      </c>
      <c r="S8" s="125"/>
      <c r="T8" s="126"/>
      <c r="U8" s="124" t="str">
        <f>[133]결승기록지!$C$17</f>
        <v>배규진 정준혁 백성은 김재형</v>
      </c>
      <c r="V8" s="125"/>
      <c r="W8" s="126"/>
      <c r="X8" s="124"/>
      <c r="Y8" s="125"/>
      <c r="Z8" s="126"/>
    </row>
    <row r="9" spans="1:26" s="27" customFormat="1" ht="3.95" customHeight="1">
      <c r="A9" s="40"/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</row>
    <row r="10" spans="1:26" s="9" customFormat="1">
      <c r="A10" s="35"/>
      <c r="B10" s="110" t="s">
        <v>74</v>
      </c>
      <c r="C10" s="110"/>
      <c r="D10" s="10"/>
      <c r="E10" s="10"/>
      <c r="F10" s="111"/>
      <c r="G10" s="111"/>
      <c r="H10" s="111"/>
      <c r="I10" s="111"/>
      <c r="J10" s="111"/>
      <c r="K10" s="111"/>
      <c r="L10" s="111"/>
      <c r="M10" s="111"/>
      <c r="N10" s="111"/>
      <c r="O10" s="111"/>
      <c r="P10" s="111"/>
      <c r="Q10" s="111"/>
      <c r="R10" s="111"/>
      <c r="S10" s="111"/>
      <c r="T10" s="10"/>
      <c r="U10" s="10"/>
      <c r="V10" s="10"/>
      <c r="W10" s="10"/>
      <c r="X10" s="10"/>
      <c r="Y10" s="10"/>
      <c r="Z10" s="10"/>
    </row>
    <row r="11" spans="1:26" ht="9.75" customHeight="1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>
      <c r="B12" s="7" t="s">
        <v>56</v>
      </c>
      <c r="C12" s="2"/>
      <c r="D12" s="3" t="s">
        <v>57</v>
      </c>
      <c r="E12" s="4"/>
      <c r="F12" s="2"/>
      <c r="G12" s="3" t="s">
        <v>58</v>
      </c>
      <c r="H12" s="4"/>
      <c r="I12" s="2"/>
      <c r="J12" s="3" t="s">
        <v>59</v>
      </c>
      <c r="K12" s="4"/>
      <c r="L12" s="2"/>
      <c r="M12" s="3" t="s">
        <v>60</v>
      </c>
      <c r="N12" s="4"/>
      <c r="O12" s="2"/>
      <c r="P12" s="3" t="s">
        <v>61</v>
      </c>
      <c r="Q12" s="4"/>
      <c r="R12" s="2"/>
      <c r="S12" s="3" t="s">
        <v>62</v>
      </c>
      <c r="T12" s="4"/>
      <c r="U12" s="2"/>
      <c r="V12" s="3" t="s">
        <v>63</v>
      </c>
      <c r="W12" s="4"/>
      <c r="X12" s="2"/>
      <c r="Y12" s="3" t="s">
        <v>64</v>
      </c>
      <c r="Z12" s="4"/>
    </row>
    <row r="13" spans="1:26" ht="14.25" thickBot="1">
      <c r="A13" s="36"/>
      <c r="B13" s="6" t="s">
        <v>65</v>
      </c>
      <c r="C13" s="5" t="s">
        <v>66</v>
      </c>
      <c r="D13" s="5" t="s">
        <v>67</v>
      </c>
      <c r="E13" s="5" t="s">
        <v>68</v>
      </c>
      <c r="F13" s="5" t="s">
        <v>66</v>
      </c>
      <c r="G13" s="5" t="s">
        <v>67</v>
      </c>
      <c r="H13" s="5" t="s">
        <v>68</v>
      </c>
      <c r="I13" s="5" t="s">
        <v>66</v>
      </c>
      <c r="J13" s="5" t="s">
        <v>67</v>
      </c>
      <c r="K13" s="5" t="s">
        <v>68</v>
      </c>
      <c r="L13" s="5" t="s">
        <v>66</v>
      </c>
      <c r="M13" s="5" t="s">
        <v>67</v>
      </c>
      <c r="N13" s="5" t="s">
        <v>68</v>
      </c>
      <c r="O13" s="5" t="s">
        <v>66</v>
      </c>
      <c r="P13" s="5" t="s">
        <v>67</v>
      </c>
      <c r="Q13" s="5" t="s">
        <v>68</v>
      </c>
      <c r="R13" s="5" t="s">
        <v>66</v>
      </c>
      <c r="S13" s="5" t="s">
        <v>67</v>
      </c>
      <c r="T13" s="5" t="s">
        <v>68</v>
      </c>
      <c r="U13" s="5" t="s">
        <v>66</v>
      </c>
      <c r="V13" s="5" t="s">
        <v>67</v>
      </c>
      <c r="W13" s="5" t="s">
        <v>68</v>
      </c>
      <c r="X13" s="5" t="s">
        <v>66</v>
      </c>
      <c r="Y13" s="5" t="s">
        <v>67</v>
      </c>
      <c r="Z13" s="5" t="s">
        <v>68</v>
      </c>
    </row>
    <row r="14" spans="1:26" s="27" customFormat="1" ht="13.5" customHeight="1" thickTop="1">
      <c r="A14" s="109">
        <v>5</v>
      </c>
      <c r="B14" s="14" t="s">
        <v>69</v>
      </c>
      <c r="C14" s="20"/>
      <c r="D14" s="21" t="str">
        <f>[134]결승기록지!$E$11</f>
        <v>개봉초</v>
      </c>
      <c r="E14" s="22" t="str">
        <f>[134]결승기록지!$F$11</f>
        <v>53.84 CR</v>
      </c>
      <c r="F14" s="20"/>
      <c r="G14" s="21" t="str">
        <f>[134]결승기록지!$E$12</f>
        <v>서울강신초</v>
      </c>
      <c r="H14" s="22" t="str">
        <f>[134]결승기록지!$F$12</f>
        <v>53.91 CR</v>
      </c>
      <c r="I14" s="20"/>
      <c r="J14" s="21" t="str">
        <f>[134]결승기록지!$E$13</f>
        <v>충남서천초</v>
      </c>
      <c r="K14" s="22" t="str">
        <f>[134]결승기록지!$F$13</f>
        <v>55.39</v>
      </c>
      <c r="L14" s="20"/>
      <c r="M14" s="21" t="str">
        <f>[134]결승기록지!$E$14</f>
        <v>울산농서초</v>
      </c>
      <c r="N14" s="22" t="str">
        <f>[134]결승기록지!$F$14</f>
        <v>55.93</v>
      </c>
      <c r="O14" s="20"/>
      <c r="P14" s="21" t="str">
        <f>[134]결승기록지!$E$15</f>
        <v>세종조치원대동초</v>
      </c>
      <c r="Q14" s="22" t="str">
        <f>[134]결승기록지!$F$15</f>
        <v>56.10</v>
      </c>
      <c r="R14" s="20"/>
      <c r="S14" s="21" t="str">
        <f>[134]결승기록지!$E$16</f>
        <v>인천동춘초</v>
      </c>
      <c r="T14" s="22" t="str">
        <f>[134]결승기록지!$F$16</f>
        <v>56.24</v>
      </c>
      <c r="U14" s="20"/>
      <c r="V14" s="21" t="str">
        <f>[134]결승기록지!$E$17</f>
        <v>전남해남서초</v>
      </c>
      <c r="W14" s="22" t="str">
        <f>[134]결승기록지!$F$17</f>
        <v>57.05</v>
      </c>
      <c r="X14" s="20"/>
      <c r="Y14" s="21" t="str">
        <f>[134]결승기록지!$E$18</f>
        <v>석전초</v>
      </c>
      <c r="Z14" s="22" t="str">
        <f>[134]결승기록지!$F$18</f>
        <v>57.40</v>
      </c>
    </row>
    <row r="15" spans="1:26" s="27" customFormat="1" ht="13.5" customHeight="1">
      <c r="A15" s="109"/>
      <c r="B15" s="13"/>
      <c r="C15" s="124" t="str">
        <f>[134]결승기록지!$C$11</f>
        <v>황재이 현채은 이효린 성채은</v>
      </c>
      <c r="D15" s="125"/>
      <c r="E15" s="126"/>
      <c r="F15" s="124" t="str">
        <f>[134]결승기록지!$C$12</f>
        <v>장민교 이아람 이수민 권승아</v>
      </c>
      <c r="G15" s="125"/>
      <c r="H15" s="126"/>
      <c r="I15" s="124" t="str">
        <f>[134]결승기록지!$C$13</f>
        <v>이채현 최지윤 한예린 안아인</v>
      </c>
      <c r="J15" s="125"/>
      <c r="K15" s="126"/>
      <c r="L15" s="124" t="str">
        <f>[134]결승기록지!$C$14</f>
        <v>이나겸 김채연 조은율 신채윤</v>
      </c>
      <c r="M15" s="125"/>
      <c r="N15" s="126"/>
      <c r="O15" s="124" t="str">
        <f>[134]결승기록지!$C$15</f>
        <v>장태희 신새은 민혜리 진윤서</v>
      </c>
      <c r="P15" s="125"/>
      <c r="Q15" s="126"/>
      <c r="R15" s="124" t="str">
        <f>[134]결승기록지!$C$16</f>
        <v>이소율 김혜민 장지유 강윤서</v>
      </c>
      <c r="S15" s="125"/>
      <c r="T15" s="126"/>
      <c r="U15" s="124" t="str">
        <f>[134]결승기록지!$C$17</f>
        <v>김지후 김인화 박예량 정예은</v>
      </c>
      <c r="V15" s="125"/>
      <c r="W15" s="126"/>
      <c r="X15" s="124" t="str">
        <f>[134]결승기록지!$C$18</f>
        <v>박미나 정나라 안아영 공라희</v>
      </c>
      <c r="Y15" s="125"/>
      <c r="Z15" s="126"/>
    </row>
    <row r="16" spans="1:26" s="27" customFormat="1" ht="3.95" customHeight="1">
      <c r="A16" s="40"/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</row>
    <row r="17" spans="1:26" s="9" customFormat="1">
      <c r="A17" s="35"/>
      <c r="B17" s="110" t="s">
        <v>55</v>
      </c>
      <c r="C17" s="110"/>
      <c r="D17" s="10"/>
      <c r="E17" s="10"/>
      <c r="F17" s="111"/>
      <c r="G17" s="111"/>
      <c r="H17" s="111"/>
      <c r="I17" s="111"/>
      <c r="J17" s="111"/>
      <c r="K17" s="111"/>
      <c r="L17" s="111"/>
      <c r="M17" s="111"/>
      <c r="N17" s="111"/>
      <c r="O17" s="111"/>
      <c r="P17" s="111"/>
      <c r="Q17" s="111"/>
      <c r="R17" s="111"/>
      <c r="S17" s="111"/>
      <c r="T17" s="10"/>
      <c r="U17" s="10"/>
      <c r="V17" s="10"/>
      <c r="W17" s="10"/>
      <c r="X17" s="10"/>
      <c r="Y17" s="10"/>
      <c r="Z17" s="10"/>
    </row>
    <row r="18" spans="1:26" ht="9.75" customHeight="1"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>
      <c r="B19" s="7" t="s">
        <v>8</v>
      </c>
      <c r="C19" s="64"/>
      <c r="D19" s="65" t="s">
        <v>0</v>
      </c>
      <c r="E19" s="66"/>
      <c r="F19" s="64"/>
      <c r="G19" s="65" t="s">
        <v>12</v>
      </c>
      <c r="H19" s="66"/>
      <c r="I19" s="64"/>
      <c r="J19" s="65" t="s">
        <v>1</v>
      </c>
      <c r="K19" s="66"/>
      <c r="L19" s="64"/>
      <c r="M19" s="65" t="s">
        <v>2</v>
      </c>
      <c r="N19" s="66"/>
      <c r="O19" s="64"/>
      <c r="P19" s="65" t="s">
        <v>3</v>
      </c>
      <c r="Q19" s="66"/>
      <c r="R19" s="64"/>
      <c r="S19" s="65" t="s">
        <v>4</v>
      </c>
      <c r="T19" s="66"/>
      <c r="U19" s="64"/>
      <c r="V19" s="65" t="s">
        <v>5</v>
      </c>
      <c r="W19" s="66"/>
      <c r="X19" s="64"/>
      <c r="Y19" s="65" t="s">
        <v>10</v>
      </c>
      <c r="Z19" s="66"/>
    </row>
    <row r="20" spans="1:26" ht="14.25" thickBot="1">
      <c r="A20" s="36"/>
      <c r="B20" s="67" t="s">
        <v>18</v>
      </c>
      <c r="C20" s="68" t="s">
        <v>6</v>
      </c>
      <c r="D20" s="68" t="s">
        <v>11</v>
      </c>
      <c r="E20" s="68" t="s">
        <v>7</v>
      </c>
      <c r="F20" s="68" t="s">
        <v>6</v>
      </c>
      <c r="G20" s="68" t="s">
        <v>11</v>
      </c>
      <c r="H20" s="68" t="s">
        <v>7</v>
      </c>
      <c r="I20" s="68" t="s">
        <v>6</v>
      </c>
      <c r="J20" s="68" t="s">
        <v>11</v>
      </c>
      <c r="K20" s="68" t="s">
        <v>7</v>
      </c>
      <c r="L20" s="68" t="s">
        <v>6</v>
      </c>
      <c r="M20" s="68" t="s">
        <v>11</v>
      </c>
      <c r="N20" s="68" t="s">
        <v>7</v>
      </c>
      <c r="O20" s="68" t="s">
        <v>6</v>
      </c>
      <c r="P20" s="68" t="s">
        <v>11</v>
      </c>
      <c r="Q20" s="68" t="s">
        <v>7</v>
      </c>
      <c r="R20" s="68" t="s">
        <v>6</v>
      </c>
      <c r="S20" s="68" t="s">
        <v>11</v>
      </c>
      <c r="T20" s="68" t="s">
        <v>7</v>
      </c>
      <c r="U20" s="68" t="s">
        <v>6</v>
      </c>
      <c r="V20" s="68" t="s">
        <v>11</v>
      </c>
      <c r="W20" s="68" t="s">
        <v>7</v>
      </c>
      <c r="X20" s="68" t="s">
        <v>6</v>
      </c>
      <c r="Y20" s="68" t="s">
        <v>11</v>
      </c>
      <c r="Z20" s="68" t="s">
        <v>7</v>
      </c>
    </row>
    <row r="21" spans="1:26" s="27" customFormat="1" ht="13.5" customHeight="1" thickTop="1">
      <c r="A21" s="36">
        <v>2</v>
      </c>
      <c r="B21" s="69" t="s">
        <v>75</v>
      </c>
      <c r="C21" s="70" t="str">
        <f>'[65]5종경기'!$C$11</f>
        <v>한인규</v>
      </c>
      <c r="D21" s="71" t="str">
        <f>'[65]5종경기'!$E$11</f>
        <v>경기체육중</v>
      </c>
      <c r="E21" s="72" t="str">
        <f>'[65]5종경기'!$F$11</f>
        <v>3,281점 CR</v>
      </c>
      <c r="F21" s="70" t="str">
        <f>'[65]5종경기'!$C$12</f>
        <v>유지호</v>
      </c>
      <c r="G21" s="71" t="str">
        <f>'[65]5종경기'!$E$12</f>
        <v>대전체육중</v>
      </c>
      <c r="H21" s="72" t="str">
        <f>'[65]5종경기'!$F$12</f>
        <v>3,087점</v>
      </c>
      <c r="I21" s="70" t="str">
        <f>'[65]5종경기'!$C$13</f>
        <v>변성환</v>
      </c>
      <c r="J21" s="71" t="str">
        <f>'[65]5종경기'!$E$13</f>
        <v>삼성중</v>
      </c>
      <c r="K21" s="72" t="str">
        <f>'[65]5종경기'!$F$13</f>
        <v>2,980점</v>
      </c>
      <c r="L21" s="70" t="str">
        <f>'[65]5종경기'!$C$14</f>
        <v>양유빈</v>
      </c>
      <c r="M21" s="71" t="str">
        <f>'[65]5종경기'!$E$14</f>
        <v>대전송촌중</v>
      </c>
      <c r="N21" s="72" t="str">
        <f>'[65]5종경기'!$F$14</f>
        <v>2,975점</v>
      </c>
      <c r="O21" s="70" t="str">
        <f>'[65]5종경기'!$C$15</f>
        <v>주형태</v>
      </c>
      <c r="P21" s="71" t="str">
        <f>'[65]5종경기'!$E$15</f>
        <v>동명중</v>
      </c>
      <c r="Q21" s="72" t="str">
        <f>'[65]5종경기'!$F$15</f>
        <v>2,759점</v>
      </c>
      <c r="R21" s="70" t="str">
        <f>'[65]5종경기'!$C$16</f>
        <v>장현빈</v>
      </c>
      <c r="S21" s="71" t="str">
        <f>'[65]5종경기'!$E$16</f>
        <v>합포중</v>
      </c>
      <c r="T21" s="72" t="str">
        <f>'[65]5종경기'!$F$16</f>
        <v>2,746점</v>
      </c>
      <c r="U21" s="70" t="str">
        <f>'[65]5종경기'!$C$17</f>
        <v>이지우</v>
      </c>
      <c r="V21" s="71" t="str">
        <f>'[65]5종경기'!$E$17</f>
        <v>충주중</v>
      </c>
      <c r="W21" s="72" t="str">
        <f>'[65]5종경기'!$F$17</f>
        <v>2,496점</v>
      </c>
      <c r="X21" s="70" t="str">
        <f>'[65]5종경기'!$C$18</f>
        <v>박민형</v>
      </c>
      <c r="Y21" s="71" t="str">
        <f>'[65]5종경기'!$E$18</f>
        <v>부천부곡중</v>
      </c>
      <c r="Z21" s="72" t="str">
        <f>'[65]5종경기'!$F$18</f>
        <v>2,472점</v>
      </c>
    </row>
    <row r="22" spans="1:26" s="27" customFormat="1" ht="13.5" customHeight="1">
      <c r="A22" s="133">
        <v>4</v>
      </c>
      <c r="B22" s="69" t="s">
        <v>69</v>
      </c>
      <c r="C22" s="70"/>
      <c r="D22" s="71" t="str">
        <f>[135]결승기록지!$E$11</f>
        <v>인천남중</v>
      </c>
      <c r="E22" s="72" t="str">
        <f>[135]결승기록지!$F$11</f>
        <v>44.33</v>
      </c>
      <c r="F22" s="70"/>
      <c r="G22" s="71" t="str">
        <f>[135]결승기록지!$E$12</f>
        <v>전라중</v>
      </c>
      <c r="H22" s="72" t="str">
        <f>[135]결승기록지!$F$12</f>
        <v>45.25</v>
      </c>
      <c r="I22" s="70"/>
      <c r="J22" s="71" t="str">
        <f>[135]결승기록지!$E$13</f>
        <v>수성중</v>
      </c>
      <c r="K22" s="72" t="str">
        <f>[135]결승기록지!$F$13</f>
        <v>45.34</v>
      </c>
      <c r="L22" s="70"/>
      <c r="M22" s="71" t="str">
        <f>[135]결승기록지!$E$14</f>
        <v>광주체육중</v>
      </c>
      <c r="N22" s="72" t="str">
        <f>[135]결승기록지!$F$14</f>
        <v>45.45</v>
      </c>
      <c r="O22" s="70"/>
      <c r="P22" s="71" t="str">
        <f>[135]결승기록지!$E$15</f>
        <v>월촌중</v>
      </c>
      <c r="Q22" s="72" t="str">
        <f>[135]결승기록지!$F$15</f>
        <v>45.59</v>
      </c>
      <c r="R22" s="70"/>
      <c r="S22" s="71" t="str">
        <f>[135]결승기록지!$E$16</f>
        <v>용인중</v>
      </c>
      <c r="T22" s="72" t="str">
        <f>[135]결승기록지!$F$16</f>
        <v>46.19</v>
      </c>
      <c r="U22" s="70"/>
      <c r="V22" s="71" t="str">
        <f>[135]결승기록지!$E$17</f>
        <v>서곶중</v>
      </c>
      <c r="W22" s="72" t="str">
        <f>[135]결승기록지!$F$17</f>
        <v>46.84</v>
      </c>
      <c r="X22" s="70"/>
      <c r="Y22" s="71" t="str">
        <f>[135]결승기록지!$E$18</f>
        <v>백현중</v>
      </c>
      <c r="Z22" s="72" t="str">
        <f>[135]결승기록지!$F$18</f>
        <v>47.12</v>
      </c>
    </row>
    <row r="23" spans="1:26" s="27" customFormat="1" ht="13.5" customHeight="1">
      <c r="A23" s="133"/>
      <c r="B23" s="73"/>
      <c r="C23" s="130" t="str">
        <f>[135]결승기록지!$C$11</f>
        <v>최준혁 정예준 계준혁 오예준</v>
      </c>
      <c r="D23" s="131"/>
      <c r="E23" s="132"/>
      <c r="F23" s="130" t="str">
        <f>[135]결승기록지!$C$12</f>
        <v xml:space="preserve">이성윤 성재혁 유호석 이동관 </v>
      </c>
      <c r="G23" s="131"/>
      <c r="H23" s="132"/>
      <c r="I23" s="130" t="str">
        <f>[135]결승기록지!$C$13</f>
        <v>홍민오 조현우 박성빈 김현웅</v>
      </c>
      <c r="J23" s="131"/>
      <c r="K23" s="132"/>
      <c r="L23" s="130" t="str">
        <f>[135]결승기록지!$C$14</f>
        <v>고영우 황원우 백의연 박태언</v>
      </c>
      <c r="M23" s="131"/>
      <c r="N23" s="132"/>
      <c r="O23" s="130" t="str">
        <f>[135]결승기록지!$C$15</f>
        <v>백재현 신지호 김지원 조필상</v>
      </c>
      <c r="P23" s="131"/>
      <c r="Q23" s="132"/>
      <c r="R23" s="130" t="str">
        <f>[135]결승기록지!$C$16</f>
        <v>황윤서 박찬영 김지호 김도환</v>
      </c>
      <c r="S23" s="131"/>
      <c r="T23" s="132"/>
      <c r="U23" s="130" t="str">
        <f>[135]결승기록지!$C$17</f>
        <v>강윤호 이성호 김성민 김민규</v>
      </c>
      <c r="V23" s="131"/>
      <c r="W23" s="132"/>
      <c r="X23" s="130" t="str">
        <f>[135]결승기록지!$C$18</f>
        <v>함건우 김민혁 장세현  전호현</v>
      </c>
      <c r="Y23" s="131"/>
      <c r="Z23" s="132"/>
    </row>
    <row r="24" spans="1:26" s="27" customFormat="1" ht="13.5" customHeight="1">
      <c r="A24" s="133">
        <v>5</v>
      </c>
      <c r="B24" s="69" t="s">
        <v>70</v>
      </c>
      <c r="C24" s="70"/>
      <c r="D24" s="71" t="str">
        <f>[136]결승기록지!$E$11</f>
        <v>인천남중</v>
      </c>
      <c r="E24" s="72" t="str">
        <f>[136]결승기록지!$F$11</f>
        <v>3:31.14 CR</v>
      </c>
      <c r="F24" s="70"/>
      <c r="G24" s="71" t="str">
        <f>[136]결승기록지!$E$12</f>
        <v>월촌중</v>
      </c>
      <c r="H24" s="72" t="str">
        <f>[136]결승기록지!$F$12</f>
        <v>3:37.98</v>
      </c>
      <c r="I24" s="70"/>
      <c r="J24" s="71" t="str">
        <f>[136]결승기록지!$E$13</f>
        <v>용인중</v>
      </c>
      <c r="K24" s="72" t="str">
        <f>[136]결승기록지!$F$13</f>
        <v>3:41.12</v>
      </c>
      <c r="L24" s="70"/>
      <c r="M24" s="71" t="str">
        <f>[136]결승기록지!$E$14</f>
        <v>부천부곡중</v>
      </c>
      <c r="N24" s="72" t="str">
        <f>[136]결승기록지!$F$14</f>
        <v>3:42.05</v>
      </c>
      <c r="O24" s="70"/>
      <c r="P24" s="71" t="str">
        <f>[136]결승기록지!$E$15</f>
        <v>서곶중</v>
      </c>
      <c r="Q24" s="72" t="str">
        <f>[136]결승기록지!$F$15</f>
        <v>3:42.98</v>
      </c>
      <c r="R24" s="70"/>
      <c r="S24" s="71" t="str">
        <f>[136]결승기록지!$E$16</f>
        <v>합포중</v>
      </c>
      <c r="T24" s="72" t="str">
        <f>[136]결승기록지!$F$16</f>
        <v>3:44.61</v>
      </c>
      <c r="U24" s="70"/>
      <c r="V24" s="71" t="str">
        <f>[136]결승기록지!$E$17</f>
        <v>밀양중</v>
      </c>
      <c r="W24" s="72" t="str">
        <f>[136]결승기록지!$F$17</f>
        <v>3:48.23</v>
      </c>
      <c r="X24" s="70"/>
      <c r="Y24" s="71" t="str">
        <f>[136]결승기록지!$E$18</f>
        <v>백현중</v>
      </c>
      <c r="Z24" s="72" t="str">
        <f>[136]결승기록지!$F$18</f>
        <v>3:50.06</v>
      </c>
    </row>
    <row r="25" spans="1:26" s="27" customFormat="1" ht="13.5" customHeight="1">
      <c r="A25" s="133"/>
      <c r="B25" s="73"/>
      <c r="C25" s="130" t="str">
        <f>[136]결승기록지!$C$11</f>
        <v>최준혁 오예준 계준혁 정예준</v>
      </c>
      <c r="D25" s="131"/>
      <c r="E25" s="132"/>
      <c r="F25" s="130" t="str">
        <f>[136]결승기록지!$C$12</f>
        <v>신지호 김지원 박준현 김현민</v>
      </c>
      <c r="G25" s="131"/>
      <c r="H25" s="132"/>
      <c r="I25" s="130" t="str">
        <f>[136]결승기록지!$C$13</f>
        <v>김지훈 박찬영 정민채 김도환</v>
      </c>
      <c r="J25" s="131"/>
      <c r="K25" s="132"/>
      <c r="L25" s="130" t="str">
        <f>[136]결승기록지!$C$14</f>
        <v xml:space="preserve">홍준혁 김시후 박민형 양정우 </v>
      </c>
      <c r="M25" s="131"/>
      <c r="N25" s="132"/>
      <c r="O25" s="130" t="str">
        <f>[136]결승기록지!$C$15</f>
        <v xml:space="preserve"> 강윤호 이성호 김성민 김민규</v>
      </c>
      <c r="P25" s="131"/>
      <c r="Q25" s="132"/>
      <c r="R25" s="130" t="str">
        <f>[136]결승기록지!$C$16</f>
        <v xml:space="preserve">김민수 김준 장현빈 이정민 </v>
      </c>
      <c r="S25" s="131"/>
      <c r="T25" s="132"/>
      <c r="U25" s="130" t="str">
        <f>[136]결승기록지!$C$17</f>
        <v xml:space="preserve">이상기 김지성 김우경 박철우 </v>
      </c>
      <c r="V25" s="131"/>
      <c r="W25" s="132"/>
      <c r="X25" s="130" t="str">
        <f>[136]결승기록지!$C$18</f>
        <v xml:space="preserve"> 김민혁 전호현 함건우 장세현</v>
      </c>
      <c r="Y25" s="131"/>
      <c r="Z25" s="132"/>
    </row>
    <row r="26" spans="1:26" s="27" customFormat="1" ht="3.95" customHeight="1">
      <c r="A26" s="40"/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</row>
    <row r="27" spans="1:26" s="9" customFormat="1">
      <c r="A27" s="43"/>
      <c r="B27" s="110" t="s">
        <v>71</v>
      </c>
      <c r="C27" s="110"/>
      <c r="D27" s="10"/>
      <c r="E27" s="10"/>
      <c r="F27" s="111"/>
      <c r="G27" s="111"/>
      <c r="H27" s="111"/>
      <c r="I27" s="111"/>
      <c r="J27" s="111"/>
      <c r="K27" s="111"/>
      <c r="L27" s="111"/>
      <c r="M27" s="111"/>
      <c r="N27" s="111"/>
      <c r="O27" s="111"/>
      <c r="P27" s="111"/>
      <c r="Q27" s="111"/>
      <c r="R27" s="111"/>
      <c r="S27" s="111"/>
      <c r="T27" s="10"/>
      <c r="U27" s="10"/>
      <c r="V27" s="10"/>
      <c r="W27" s="10"/>
      <c r="X27" s="10"/>
      <c r="Y27" s="10"/>
      <c r="Z27" s="10"/>
    </row>
    <row r="28" spans="1:26" ht="9.75" customHeight="1">
      <c r="A28" s="43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>
      <c r="B29" s="7" t="s">
        <v>8</v>
      </c>
      <c r="C29" s="64"/>
      <c r="D29" s="65" t="s">
        <v>0</v>
      </c>
      <c r="E29" s="66"/>
      <c r="F29" s="64"/>
      <c r="G29" s="65" t="s">
        <v>12</v>
      </c>
      <c r="H29" s="66"/>
      <c r="I29" s="64"/>
      <c r="J29" s="65" t="s">
        <v>1</v>
      </c>
      <c r="K29" s="66"/>
      <c r="L29" s="64"/>
      <c r="M29" s="65" t="s">
        <v>2</v>
      </c>
      <c r="N29" s="66"/>
      <c r="O29" s="64"/>
      <c r="P29" s="65" t="s">
        <v>3</v>
      </c>
      <c r="Q29" s="66"/>
      <c r="R29" s="64"/>
      <c r="S29" s="65" t="s">
        <v>4</v>
      </c>
      <c r="T29" s="66"/>
      <c r="U29" s="64"/>
      <c r="V29" s="65" t="s">
        <v>5</v>
      </c>
      <c r="W29" s="66"/>
      <c r="X29" s="64"/>
      <c r="Y29" s="65" t="s">
        <v>10</v>
      </c>
      <c r="Z29" s="66"/>
    </row>
    <row r="30" spans="1:26" ht="14.25" thickBot="1">
      <c r="A30" s="36"/>
      <c r="B30" s="67" t="s">
        <v>18</v>
      </c>
      <c r="C30" s="68" t="s">
        <v>6</v>
      </c>
      <c r="D30" s="68" t="s">
        <v>11</v>
      </c>
      <c r="E30" s="68" t="s">
        <v>7</v>
      </c>
      <c r="F30" s="68" t="s">
        <v>6</v>
      </c>
      <c r="G30" s="68" t="s">
        <v>11</v>
      </c>
      <c r="H30" s="68" t="s">
        <v>7</v>
      </c>
      <c r="I30" s="68" t="s">
        <v>6</v>
      </c>
      <c r="J30" s="68" t="s">
        <v>11</v>
      </c>
      <c r="K30" s="68" t="s">
        <v>7</v>
      </c>
      <c r="L30" s="68" t="s">
        <v>6</v>
      </c>
      <c r="M30" s="68" t="s">
        <v>11</v>
      </c>
      <c r="N30" s="68" t="s">
        <v>7</v>
      </c>
      <c r="O30" s="68" t="s">
        <v>6</v>
      </c>
      <c r="P30" s="68" t="s">
        <v>11</v>
      </c>
      <c r="Q30" s="68" t="s">
        <v>7</v>
      </c>
      <c r="R30" s="68" t="s">
        <v>6</v>
      </c>
      <c r="S30" s="68" t="s">
        <v>11</v>
      </c>
      <c r="T30" s="68" t="s">
        <v>7</v>
      </c>
      <c r="U30" s="68" t="s">
        <v>6</v>
      </c>
      <c r="V30" s="68" t="s">
        <v>11</v>
      </c>
      <c r="W30" s="68" t="s">
        <v>7</v>
      </c>
      <c r="X30" s="68" t="s">
        <v>6</v>
      </c>
      <c r="Y30" s="68" t="s">
        <v>11</v>
      </c>
      <c r="Z30" s="68" t="s">
        <v>7</v>
      </c>
    </row>
    <row r="31" spans="1:26" s="27" customFormat="1" ht="13.5" customHeight="1" thickTop="1">
      <c r="A31" s="36">
        <v>2</v>
      </c>
      <c r="B31" s="69" t="s">
        <v>75</v>
      </c>
      <c r="C31" s="70" t="str">
        <f>'[73]5종경기'!$C$11</f>
        <v>이소은</v>
      </c>
      <c r="D31" s="71" t="str">
        <f>'[73]5종경기'!$E$11</f>
        <v>광주체육중</v>
      </c>
      <c r="E31" s="72" t="str">
        <f>'[73]5종경기'!$F$11</f>
        <v>3,050점 CR</v>
      </c>
      <c r="F31" s="70" t="str">
        <f>'[73]5종경기'!$C$12</f>
        <v>엄채은</v>
      </c>
      <c r="G31" s="71" t="str">
        <f>'[73]5종경기'!$E$12</f>
        <v>가좌여자중</v>
      </c>
      <c r="H31" s="72" t="str">
        <f>'[73]5종경기'!$F$12</f>
        <v>2,660점</v>
      </c>
      <c r="I31" s="70" t="str">
        <f>'[73]5종경기'!$C$13</f>
        <v>임여음</v>
      </c>
      <c r="J31" s="71" t="str">
        <f>'[73]5종경기'!$E$13</f>
        <v>부산체육중</v>
      </c>
      <c r="K31" s="72" t="str">
        <f>'[73]5종경기'!$F$13</f>
        <v>2,524점</v>
      </c>
      <c r="L31" s="70" t="str">
        <f>'[73]5종경기'!$C$14</f>
        <v>박주은</v>
      </c>
      <c r="M31" s="71" t="str">
        <f>'[73]5종경기'!$E$14</f>
        <v>대전송촌중</v>
      </c>
      <c r="N31" s="72" t="str">
        <f>'[73]5종경기'!$F$14</f>
        <v>2,434점</v>
      </c>
      <c r="O31" s="70" t="str">
        <f>'[73]5종경기'!$C$15</f>
        <v>강현경</v>
      </c>
      <c r="P31" s="71" t="str">
        <f>'[73]5종경기'!$E$15</f>
        <v>조치원중</v>
      </c>
      <c r="Q31" s="72" t="str">
        <f>'[73]5종경기'!$F$15</f>
        <v>2,247점</v>
      </c>
      <c r="R31" s="70" t="str">
        <f>'[73]5종경기'!$C$16</f>
        <v>김연진</v>
      </c>
      <c r="S31" s="71" t="str">
        <f>'[73]5종경기'!$E$16</f>
        <v>통영중앙중</v>
      </c>
      <c r="T31" s="72" t="str">
        <f>'[73]5종경기'!$F$16</f>
        <v>2,190점</v>
      </c>
      <c r="U31" s="70"/>
      <c r="V31" s="71"/>
      <c r="W31" s="72"/>
      <c r="X31" s="70"/>
      <c r="Y31" s="71"/>
      <c r="Z31" s="72"/>
    </row>
    <row r="32" spans="1:26" s="27" customFormat="1" ht="13.5" customHeight="1">
      <c r="A32" s="133">
        <v>4</v>
      </c>
      <c r="B32" s="69" t="s">
        <v>69</v>
      </c>
      <c r="C32" s="70"/>
      <c r="D32" s="71" t="str">
        <f>[137]결승기록지!$E$11</f>
        <v>금파중</v>
      </c>
      <c r="E32" s="72" t="str">
        <f>[137]결승기록지!$F$11</f>
        <v>50.19 CR</v>
      </c>
      <c r="F32" s="70"/>
      <c r="G32" s="71" t="str">
        <f>[137]결승기록지!$E$12</f>
        <v>월촌중</v>
      </c>
      <c r="H32" s="72" t="str">
        <f>[137]결승기록지!$F$12</f>
        <v>51.46</v>
      </c>
      <c r="I32" s="70"/>
      <c r="J32" s="71" t="str">
        <f>[137]결승기록지!$E$13</f>
        <v>광주체육중</v>
      </c>
      <c r="K32" s="72" t="str">
        <f>[137]결승기록지!$F$13</f>
        <v>51.54</v>
      </c>
      <c r="L32" s="70"/>
      <c r="M32" s="71" t="str">
        <f>[137]결승기록지!$E$14</f>
        <v>북삼중</v>
      </c>
      <c r="N32" s="72" t="str">
        <f>[137]결승기록지!$F$14</f>
        <v>51.77</v>
      </c>
      <c r="O32" s="70"/>
      <c r="P32" s="71" t="str">
        <f>[137]결승기록지!$E$15</f>
        <v>인화여자중</v>
      </c>
      <c r="Q32" s="72" t="str">
        <f>[137]결승기록지!$F$15</f>
        <v>54.09</v>
      </c>
      <c r="R32" s="70"/>
      <c r="S32" s="71" t="str">
        <f>[137]결승기록지!$E$16</f>
        <v>신정여자중</v>
      </c>
      <c r="T32" s="72" t="str">
        <f>[137]결승기록지!$F$16</f>
        <v>54.41</v>
      </c>
      <c r="U32" s="70"/>
      <c r="V32" s="71" t="str">
        <f>[137]결승기록지!$E$17</f>
        <v>진주대곡중</v>
      </c>
      <c r="W32" s="72" t="str">
        <f>[137]결승기록지!$F$17</f>
        <v>55.23</v>
      </c>
      <c r="X32" s="70"/>
      <c r="Y32" s="71" t="str">
        <f>[137]결승기록지!$E$18</f>
        <v>용인중</v>
      </c>
      <c r="Z32" s="72" t="str">
        <f>[137]결승기록지!$F$18</f>
        <v>56.78</v>
      </c>
    </row>
    <row r="33" spans="1:26" s="27" customFormat="1" ht="13.5" customHeight="1">
      <c r="A33" s="133"/>
      <c r="B33" s="73"/>
      <c r="C33" s="130" t="str">
        <f>[137]결승기록지!$C$11</f>
        <v>정승연 이아정 임도은 노윤서</v>
      </c>
      <c r="D33" s="131"/>
      <c r="E33" s="132"/>
      <c r="F33" s="130" t="str">
        <f>[137]결승기록지!$C$12</f>
        <v>송혜루 권예은 이주원 이지원</v>
      </c>
      <c r="G33" s="131"/>
      <c r="H33" s="132"/>
      <c r="I33" s="130" t="str">
        <f>[137]결승기록지!$C$13</f>
        <v>김채원 조수빈 이소은 김희원</v>
      </c>
      <c r="J33" s="131"/>
      <c r="K33" s="132"/>
      <c r="L33" s="130" t="str">
        <f>[137]결승기록지!$C$14</f>
        <v>우정민 임나연 서민지 권나윤</v>
      </c>
      <c r="M33" s="131"/>
      <c r="N33" s="132"/>
      <c r="O33" s="130" t="str">
        <f>[137]결승기록지!$C$15</f>
        <v>김다은 신다연 이사랑 오미화</v>
      </c>
      <c r="P33" s="131"/>
      <c r="Q33" s="132"/>
      <c r="R33" s="130" t="str">
        <f>[137]결승기록지!$C$16</f>
        <v>진수아 이혜림 한해윤 배서연</v>
      </c>
      <c r="S33" s="131"/>
      <c r="T33" s="132"/>
      <c r="U33" s="130" t="str">
        <f>[137]결승기록지!$C$17</f>
        <v>안채은 박시윤 이정민 정세은</v>
      </c>
      <c r="V33" s="131"/>
      <c r="W33" s="132"/>
      <c r="X33" s="130" t="str">
        <f>[137]결승기록지!$C$18</f>
        <v>양소담 김규빈 탁미소 이채원</v>
      </c>
      <c r="Y33" s="131"/>
      <c r="Z33" s="132"/>
    </row>
    <row r="34" spans="1:26" s="27" customFormat="1" ht="13.5" customHeight="1">
      <c r="A34" s="133">
        <v>5</v>
      </c>
      <c r="B34" s="69" t="s">
        <v>70</v>
      </c>
      <c r="C34" s="70"/>
      <c r="D34" s="74" t="str">
        <f>[138]결승기록지!$E$11</f>
        <v>광주체육중</v>
      </c>
      <c r="E34" s="72" t="str">
        <f>[138]결승기록지!$F$11</f>
        <v>4:05.43 CR</v>
      </c>
      <c r="F34" s="70"/>
      <c r="G34" s="71" t="str">
        <f>[138]결승기록지!$E$12</f>
        <v>금파중</v>
      </c>
      <c r="H34" s="72" t="str">
        <f>[138]결승기록지!$F$12</f>
        <v>4:19.68</v>
      </c>
      <c r="I34" s="70"/>
      <c r="J34" s="71" t="str">
        <f>[138]결승기록지!$E$13</f>
        <v>충북영동중</v>
      </c>
      <c r="K34" s="72" t="str">
        <f>[138]결승기록지!$F$13</f>
        <v>4:21.48</v>
      </c>
      <c r="L34" s="70"/>
      <c r="M34" s="71" t="str">
        <f>[138]결승기록지!$E$14</f>
        <v>세종중</v>
      </c>
      <c r="N34" s="72" t="str">
        <f>[138]결승기록지!$F$14</f>
        <v>4:21.79</v>
      </c>
      <c r="O34" s="70"/>
      <c r="P34" s="71" t="str">
        <f>[138]결승기록지!$E$15</f>
        <v>가좌여자중</v>
      </c>
      <c r="Q34" s="72" t="str">
        <f>[138]결승기록지!$F$15</f>
        <v>4:25.48</v>
      </c>
      <c r="R34" s="70"/>
      <c r="S34" s="71" t="str">
        <f>[138]결승기록지!$E$16</f>
        <v>신정여자중</v>
      </c>
      <c r="T34" s="72" t="str">
        <f>[138]결승기록지!$F$16</f>
        <v>4:27.35</v>
      </c>
      <c r="U34" s="70"/>
      <c r="V34" s="71" t="str">
        <f>[138]결승기록지!$E$17</f>
        <v>용인중</v>
      </c>
      <c r="W34" s="72" t="str">
        <f>[138]결승기록지!$F$17</f>
        <v>4:33.17</v>
      </c>
      <c r="X34" s="70"/>
      <c r="Y34" s="71" t="str">
        <f>[138]결승기록지!$E$18</f>
        <v>인화여자중</v>
      </c>
      <c r="Z34" s="72" t="str">
        <f>[138]결승기록지!$F$18</f>
        <v>4:38.73</v>
      </c>
    </row>
    <row r="35" spans="1:26" s="27" customFormat="1" ht="13.5" customHeight="1">
      <c r="A35" s="133"/>
      <c r="B35" s="73"/>
      <c r="C35" s="130" t="str">
        <f>[138]결승기록지!$C$11</f>
        <v>이소은 조수빈 김채원 김희원</v>
      </c>
      <c r="D35" s="131"/>
      <c r="E35" s="132"/>
      <c r="F35" s="130" t="str">
        <f>[138]결승기록지!$C$12</f>
        <v>임도은 정승연 이아정 노윤서</v>
      </c>
      <c r="G35" s="131"/>
      <c r="H35" s="132"/>
      <c r="I35" s="130" t="str">
        <f>[138]결승기록지!$C$13</f>
        <v>민시윤 강나연 최미진 김효주</v>
      </c>
      <c r="J35" s="131"/>
      <c r="K35" s="132"/>
      <c r="L35" s="130" t="str">
        <f>[138]결승기록지!$C$14</f>
        <v>김도연 임지수 서한울 김연담</v>
      </c>
      <c r="M35" s="131"/>
      <c r="N35" s="132"/>
      <c r="O35" s="130" t="str">
        <f>[138]결승기록지!$C$15</f>
        <v xml:space="preserve">  엄채은 강다연 엄지원 하해리 </v>
      </c>
      <c r="P35" s="131"/>
      <c r="Q35" s="132"/>
      <c r="R35" s="130" t="str">
        <f>[138]결승기록지!$C$16</f>
        <v>한해윤 이혜림 배서연 김주연</v>
      </c>
      <c r="S35" s="131"/>
      <c r="T35" s="132"/>
      <c r="U35" s="130" t="str">
        <f>[138]결승기록지!$C$17</f>
        <v>이채원 김규빈 탁미소 양소담</v>
      </c>
      <c r="V35" s="131"/>
      <c r="W35" s="132"/>
      <c r="X35" s="130" t="str">
        <f>[138]결승기록지!$C$18</f>
        <v xml:space="preserve">오미화 신다연 이사랑 김다은 </v>
      </c>
      <c r="Y35" s="131"/>
      <c r="Z35" s="132"/>
    </row>
    <row r="36" spans="1:26" s="27" customFormat="1" ht="3.95" customHeight="1">
      <c r="A36" s="40"/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</row>
    <row r="37" spans="1:26" s="9" customFormat="1">
      <c r="A37" s="35"/>
      <c r="B37" s="110" t="s">
        <v>76</v>
      </c>
      <c r="C37" s="110"/>
      <c r="D37" s="10"/>
      <c r="E37" s="10"/>
      <c r="F37" s="111"/>
      <c r="G37" s="111"/>
      <c r="H37" s="111"/>
      <c r="I37" s="111"/>
      <c r="J37" s="111"/>
      <c r="K37" s="111"/>
      <c r="L37" s="111"/>
      <c r="M37" s="111"/>
      <c r="N37" s="111"/>
      <c r="O37" s="111"/>
      <c r="P37" s="111"/>
      <c r="Q37" s="111"/>
      <c r="R37" s="111"/>
      <c r="S37" s="111"/>
      <c r="T37" s="10"/>
      <c r="U37" s="10"/>
      <c r="V37" s="10"/>
      <c r="W37" s="10"/>
      <c r="X37" s="10"/>
      <c r="Y37" s="10"/>
      <c r="Z37" s="10"/>
    </row>
    <row r="38" spans="1:26" ht="9.75" customHeight="1"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>
      <c r="B39" s="7" t="s">
        <v>8</v>
      </c>
      <c r="C39" s="2"/>
      <c r="D39" s="3" t="s">
        <v>0</v>
      </c>
      <c r="E39" s="4"/>
      <c r="F39" s="2"/>
      <c r="G39" s="3" t="s">
        <v>12</v>
      </c>
      <c r="H39" s="4"/>
      <c r="I39" s="2"/>
      <c r="J39" s="3" t="s">
        <v>1</v>
      </c>
      <c r="K39" s="4"/>
      <c r="L39" s="2"/>
      <c r="M39" s="3" t="s">
        <v>2</v>
      </c>
      <c r="N39" s="4"/>
      <c r="O39" s="2"/>
      <c r="P39" s="3" t="s">
        <v>3</v>
      </c>
      <c r="Q39" s="4"/>
      <c r="R39" s="2"/>
      <c r="S39" s="3" t="s">
        <v>4</v>
      </c>
      <c r="T39" s="4"/>
      <c r="U39" s="2"/>
      <c r="V39" s="3" t="s">
        <v>5</v>
      </c>
      <c r="W39" s="4"/>
      <c r="X39" s="2"/>
      <c r="Y39" s="3" t="s">
        <v>10</v>
      </c>
      <c r="Z39" s="4"/>
    </row>
    <row r="40" spans="1:26" ht="14.25" thickBot="1">
      <c r="A40" s="36"/>
      <c r="B40" s="6" t="s">
        <v>18</v>
      </c>
      <c r="C40" s="5" t="s">
        <v>6</v>
      </c>
      <c r="D40" s="5" t="s">
        <v>11</v>
      </c>
      <c r="E40" s="5" t="s">
        <v>7</v>
      </c>
      <c r="F40" s="5" t="s">
        <v>6</v>
      </c>
      <c r="G40" s="5" t="s">
        <v>11</v>
      </c>
      <c r="H40" s="5" t="s">
        <v>7</v>
      </c>
      <c r="I40" s="5" t="s">
        <v>6</v>
      </c>
      <c r="J40" s="5" t="s">
        <v>11</v>
      </c>
      <c r="K40" s="5" t="s">
        <v>7</v>
      </c>
      <c r="L40" s="5" t="s">
        <v>6</v>
      </c>
      <c r="M40" s="5" t="s">
        <v>11</v>
      </c>
      <c r="N40" s="5" t="s">
        <v>7</v>
      </c>
      <c r="O40" s="5" t="s">
        <v>6</v>
      </c>
      <c r="P40" s="5" t="s">
        <v>11</v>
      </c>
      <c r="Q40" s="5" t="s">
        <v>7</v>
      </c>
      <c r="R40" s="5" t="s">
        <v>6</v>
      </c>
      <c r="S40" s="5" t="s">
        <v>11</v>
      </c>
      <c r="T40" s="5" t="s">
        <v>7</v>
      </c>
      <c r="U40" s="5" t="s">
        <v>6</v>
      </c>
      <c r="V40" s="5" t="s">
        <v>11</v>
      </c>
      <c r="W40" s="5" t="s">
        <v>7</v>
      </c>
      <c r="X40" s="5" t="s">
        <v>6</v>
      </c>
      <c r="Y40" s="5" t="s">
        <v>11</v>
      </c>
      <c r="Z40" s="5" t="s">
        <v>7</v>
      </c>
    </row>
    <row r="41" spans="1:26" s="27" customFormat="1" ht="13.5" customHeight="1" thickTop="1">
      <c r="A41" s="36">
        <v>4</v>
      </c>
      <c r="B41" s="14" t="s">
        <v>78</v>
      </c>
      <c r="C41" s="20" t="str">
        <f>'[125]10종경기'!$C$11</f>
        <v>이승민</v>
      </c>
      <c r="D41" s="21" t="str">
        <f>'[125]10종경기'!$E$11</f>
        <v>신명고</v>
      </c>
      <c r="E41" s="22" t="str">
        <f>'[125]10종경기'!$F$11</f>
        <v>4,332점</v>
      </c>
      <c r="F41" s="20" t="str">
        <f>'[125]10종경기'!$C$12</f>
        <v>김경민</v>
      </c>
      <c r="G41" s="21" t="str">
        <f>'[125]10종경기'!$E$12</f>
        <v>신명고</v>
      </c>
      <c r="H41" s="22" t="str">
        <f>'[125]10종경기'!$F$12</f>
        <v>3,371점</v>
      </c>
      <c r="I41" s="20"/>
      <c r="J41" s="21"/>
      <c r="K41" s="22"/>
      <c r="L41" s="20"/>
      <c r="M41" s="21"/>
      <c r="N41" s="22"/>
      <c r="O41" s="20"/>
      <c r="P41" s="21"/>
      <c r="Q41" s="22"/>
      <c r="R41" s="20"/>
      <c r="S41" s="21"/>
      <c r="T41" s="22"/>
      <c r="U41" s="20"/>
      <c r="V41" s="21"/>
      <c r="W41" s="22"/>
      <c r="X41" s="20"/>
      <c r="Y41" s="21"/>
      <c r="Z41" s="22"/>
    </row>
    <row r="42" spans="1:26" s="27" customFormat="1" ht="13.5" customHeight="1">
      <c r="A42" s="109">
        <v>4</v>
      </c>
      <c r="B42" s="14" t="s">
        <v>69</v>
      </c>
      <c r="C42" s="20"/>
      <c r="D42" s="21" t="str">
        <f>[139]결승기록지!$E$11</f>
        <v>경복고</v>
      </c>
      <c r="E42" s="22" t="str">
        <f>[139]결승기록지!$F$11</f>
        <v>42.91</v>
      </c>
      <c r="F42" s="20"/>
      <c r="G42" s="21" t="str">
        <f>[139]결승기록지!$E$12</f>
        <v>부산사대부설고</v>
      </c>
      <c r="H42" s="22" t="str">
        <f>[139]결승기록지!$F$12</f>
        <v>42.99</v>
      </c>
      <c r="I42" s="20"/>
      <c r="J42" s="21" t="str">
        <f>[139]결승기록지!$E$13</f>
        <v>대전체고</v>
      </c>
      <c r="K42" s="22" t="str">
        <f>[139]결승기록지!$F$13</f>
        <v>43.23</v>
      </c>
      <c r="L42" s="20"/>
      <c r="M42" s="21" t="str">
        <f>[139]결승기록지!$E$14</f>
        <v>포천일고</v>
      </c>
      <c r="N42" s="22" t="str">
        <f>[139]결승기록지!$F$14</f>
        <v>43.87</v>
      </c>
      <c r="O42" s="20"/>
      <c r="P42" s="21" t="str">
        <f>[139]결승기록지!$E$15</f>
        <v>강원체고</v>
      </c>
      <c r="Q42" s="22" t="str">
        <f>[139]결승기록지!$F$15</f>
        <v>44.19</v>
      </c>
      <c r="R42" s="20"/>
      <c r="S42" s="21"/>
      <c r="T42" s="22"/>
      <c r="U42" s="20"/>
      <c r="V42" s="21"/>
      <c r="W42" s="22"/>
      <c r="X42" s="20"/>
      <c r="Y42" s="21"/>
      <c r="Z42" s="22"/>
    </row>
    <row r="43" spans="1:26" s="27" customFormat="1" ht="13.5" customHeight="1">
      <c r="A43" s="109"/>
      <c r="B43" s="13"/>
      <c r="C43" s="124" t="str">
        <f>[139]결승기록지!$C$11</f>
        <v>송병찬 이종원 주영찬 최승원</v>
      </c>
      <c r="D43" s="125"/>
      <c r="E43" s="126"/>
      <c r="F43" s="124" t="str">
        <f>[139]결승기록지!$C$12</f>
        <v>이정수 여석민 손정민 임성민</v>
      </c>
      <c r="G43" s="125"/>
      <c r="H43" s="126"/>
      <c r="I43" s="124" t="str">
        <f>[139]결승기록지!$C$13</f>
        <v>문현 홍진석 김민준 김선구</v>
      </c>
      <c r="J43" s="125"/>
      <c r="K43" s="126"/>
      <c r="L43" s="124" t="str">
        <f>[139]결승기록지!$C$14</f>
        <v>김재원 방호준 윤민호심재원</v>
      </c>
      <c r="M43" s="125"/>
      <c r="N43" s="126"/>
      <c r="O43" s="124" t="str">
        <f>[139]결승기록지!$C$15</f>
        <v>양태권 임정진 한결 양해수</v>
      </c>
      <c r="P43" s="125"/>
      <c r="Q43" s="126"/>
      <c r="R43" s="124"/>
      <c r="S43" s="125"/>
      <c r="T43" s="126"/>
      <c r="U43" s="124"/>
      <c r="V43" s="125"/>
      <c r="W43" s="126"/>
      <c r="X43" s="124"/>
      <c r="Y43" s="125"/>
      <c r="Z43" s="126"/>
    </row>
    <row r="44" spans="1:26" s="27" customFormat="1" ht="13.5" customHeight="1">
      <c r="A44" s="109">
        <v>5</v>
      </c>
      <c r="B44" s="14" t="s">
        <v>70</v>
      </c>
      <c r="C44" s="20"/>
      <c r="D44" s="21" t="str">
        <f>[140]결승기록지!$E$11</f>
        <v>동인천고</v>
      </c>
      <c r="E44" s="22" t="str">
        <f>[140]결승기록지!$F$11</f>
        <v>3:24.03</v>
      </c>
      <c r="F44" s="20"/>
      <c r="G44" s="21" t="str">
        <f>[140]결승기록지!$E$12</f>
        <v>부산사대부설고</v>
      </c>
      <c r="H44" s="22" t="str">
        <f>[140]결승기록지!$F$12</f>
        <v>3:24.52</v>
      </c>
      <c r="I44" s="20"/>
      <c r="J44" s="21" t="str">
        <f>[140]결승기록지!$E$13</f>
        <v>은행고</v>
      </c>
      <c r="K44" s="22" t="str">
        <f>[140]결승기록지!$F$13</f>
        <v>3:26.84</v>
      </c>
      <c r="L44" s="20"/>
      <c r="M44" s="21" t="str">
        <f>[140]결승기록지!$E$14</f>
        <v>서울체육고</v>
      </c>
      <c r="N44" s="22" t="str">
        <f>[140]결승기록지!$F$14</f>
        <v>3:27.05</v>
      </c>
      <c r="O44" s="20"/>
      <c r="P44" s="21" t="str">
        <f>[140]결승기록지!$E$15</f>
        <v>경복고</v>
      </c>
      <c r="Q44" s="22" t="str">
        <f>[140]결승기록지!$F$15</f>
        <v>3:27.67</v>
      </c>
      <c r="R44" s="20"/>
      <c r="S44" s="21" t="str">
        <f>[140]결승기록지!$E$16</f>
        <v>포천일고</v>
      </c>
      <c r="T44" s="22" t="str">
        <f>[140]결승기록지!$F$16</f>
        <v>'3:37.78</v>
      </c>
      <c r="U44" s="20"/>
      <c r="V44" s="21"/>
      <c r="W44" s="22"/>
      <c r="X44" s="20"/>
      <c r="Y44" s="21"/>
      <c r="Z44" s="22"/>
    </row>
    <row r="45" spans="1:26" s="27" customFormat="1" ht="13.5" customHeight="1">
      <c r="A45" s="109"/>
      <c r="B45" s="13"/>
      <c r="C45" s="124" t="str">
        <f>[140]결승기록지!$C$11</f>
        <v>김현 노현서 용현건 이예찬</v>
      </c>
      <c r="D45" s="125"/>
      <c r="E45" s="126"/>
      <c r="F45" s="124" t="str">
        <f>[140]결승기록지!$C$12</f>
        <v>손정민 박민수 변보현 임성민</v>
      </c>
      <c r="G45" s="125"/>
      <c r="H45" s="126"/>
      <c r="I45" s="124" t="str">
        <f>[140]결승기록지!$C$13</f>
        <v>김관희 전진용 장환이 김세현</v>
      </c>
      <c r="J45" s="125"/>
      <c r="K45" s="126"/>
      <c r="L45" s="124" t="str">
        <f>[140]결승기록지!$C$14</f>
        <v>이예준 임현묵 박성빈 정진후</v>
      </c>
      <c r="M45" s="125"/>
      <c r="N45" s="126"/>
      <c r="O45" s="124" t="str">
        <f>[140]결승기록지!$C$15</f>
        <v>김민석 박준형 이준민 정찬혁</v>
      </c>
      <c r="P45" s="125"/>
      <c r="Q45" s="126"/>
      <c r="R45" s="124" t="str">
        <f>[140]결승기록지!$C$17</f>
        <v>이준호 고인성 김승찬 안예강</v>
      </c>
      <c r="S45" s="125"/>
      <c r="T45" s="126"/>
      <c r="U45" s="124"/>
      <c r="V45" s="125"/>
      <c r="W45" s="126"/>
      <c r="X45" s="124"/>
      <c r="Y45" s="125"/>
      <c r="Z45" s="126"/>
    </row>
    <row r="46" spans="1:26" s="27" customFormat="1" ht="3.95" customHeight="1">
      <c r="A46" s="40"/>
      <c r="B46" s="19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</row>
    <row r="47" spans="1:26" s="9" customFormat="1">
      <c r="A47" s="43"/>
      <c r="B47" s="110" t="s">
        <v>77</v>
      </c>
      <c r="C47" s="110"/>
      <c r="D47" s="10"/>
      <c r="E47" s="10"/>
      <c r="F47" s="111"/>
      <c r="G47" s="111"/>
      <c r="H47" s="111"/>
      <c r="I47" s="111"/>
      <c r="J47" s="111"/>
      <c r="K47" s="111"/>
      <c r="L47" s="111"/>
      <c r="M47" s="111"/>
      <c r="N47" s="111"/>
      <c r="O47" s="111"/>
      <c r="P47" s="111"/>
      <c r="Q47" s="111"/>
      <c r="R47" s="111"/>
      <c r="S47" s="111"/>
      <c r="T47" s="10"/>
      <c r="U47" s="10"/>
      <c r="V47" s="10"/>
      <c r="W47" s="10"/>
      <c r="X47" s="10"/>
      <c r="Y47" s="10"/>
      <c r="Z47" s="10"/>
    </row>
    <row r="48" spans="1:26" ht="9.75" customHeight="1">
      <c r="A48" s="43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>
      <c r="B49" s="7" t="s">
        <v>8</v>
      </c>
      <c r="C49" s="2"/>
      <c r="D49" s="3" t="s">
        <v>0</v>
      </c>
      <c r="E49" s="4"/>
      <c r="F49" s="2"/>
      <c r="G49" s="3" t="s">
        <v>12</v>
      </c>
      <c r="H49" s="4"/>
      <c r="I49" s="2"/>
      <c r="J49" s="3" t="s">
        <v>1</v>
      </c>
      <c r="K49" s="4"/>
      <c r="L49" s="2"/>
      <c r="M49" s="3" t="s">
        <v>2</v>
      </c>
      <c r="N49" s="4"/>
      <c r="O49" s="2"/>
      <c r="P49" s="3" t="s">
        <v>3</v>
      </c>
      <c r="Q49" s="4"/>
      <c r="R49" s="2"/>
      <c r="S49" s="3" t="s">
        <v>4</v>
      </c>
      <c r="T49" s="4"/>
      <c r="U49" s="2"/>
      <c r="V49" s="3" t="s">
        <v>5</v>
      </c>
      <c r="W49" s="4"/>
      <c r="X49" s="2"/>
      <c r="Y49" s="3" t="s">
        <v>10</v>
      </c>
      <c r="Z49" s="4"/>
    </row>
    <row r="50" spans="1:26" ht="14.25" thickBot="1">
      <c r="A50" s="36"/>
      <c r="B50" s="6" t="s">
        <v>18</v>
      </c>
      <c r="C50" s="5" t="s">
        <v>6</v>
      </c>
      <c r="D50" s="5" t="s">
        <v>11</v>
      </c>
      <c r="E50" s="5" t="s">
        <v>7</v>
      </c>
      <c r="F50" s="5" t="s">
        <v>6</v>
      </c>
      <c r="G50" s="5" t="s">
        <v>11</v>
      </c>
      <c r="H50" s="5" t="s">
        <v>7</v>
      </c>
      <c r="I50" s="5" t="s">
        <v>6</v>
      </c>
      <c r="J50" s="5" t="s">
        <v>11</v>
      </c>
      <c r="K50" s="5" t="s">
        <v>7</v>
      </c>
      <c r="L50" s="5" t="s">
        <v>6</v>
      </c>
      <c r="M50" s="5" t="s">
        <v>11</v>
      </c>
      <c r="N50" s="5" t="s">
        <v>7</v>
      </c>
      <c r="O50" s="5" t="s">
        <v>6</v>
      </c>
      <c r="P50" s="5" t="s">
        <v>11</v>
      </c>
      <c r="Q50" s="5" t="s">
        <v>7</v>
      </c>
      <c r="R50" s="5" t="s">
        <v>6</v>
      </c>
      <c r="S50" s="5" t="s">
        <v>11</v>
      </c>
      <c r="T50" s="5" t="s">
        <v>7</v>
      </c>
      <c r="U50" s="5" t="s">
        <v>6</v>
      </c>
      <c r="V50" s="5" t="s">
        <v>11</v>
      </c>
      <c r="W50" s="5" t="s">
        <v>7</v>
      </c>
      <c r="X50" s="5" t="s">
        <v>6</v>
      </c>
      <c r="Y50" s="5" t="s">
        <v>11</v>
      </c>
      <c r="Z50" s="5" t="s">
        <v>7</v>
      </c>
    </row>
    <row r="51" spans="1:26" s="27" customFormat="1" ht="13.5" customHeight="1" thickTop="1">
      <c r="A51" s="36">
        <v>2</v>
      </c>
      <c r="B51" s="14" t="s">
        <v>79</v>
      </c>
      <c r="C51" s="20" t="str">
        <f>'[132]7종경기'!$C$11</f>
        <v>박서현</v>
      </c>
      <c r="D51" s="21" t="str">
        <f>'[132]7종경기'!$E$11</f>
        <v>소래고</v>
      </c>
      <c r="E51" s="22" t="str">
        <f>'[132]7종경기'!$F$11</f>
        <v>3,747점 CR</v>
      </c>
      <c r="F51" s="20" t="str">
        <f>'[132]7종경기'!$C$12</f>
        <v>김정인</v>
      </c>
      <c r="G51" s="21" t="str">
        <f>'[132]7종경기'!$E$12</f>
        <v>가평고</v>
      </c>
      <c r="H51" s="22" t="str">
        <f>'[132]7종경기'!$F$12</f>
        <v>3,157점</v>
      </c>
      <c r="I51" s="20" t="str">
        <f>'[132]7종경기'!$C$13</f>
        <v>손영빈</v>
      </c>
      <c r="J51" s="21" t="str">
        <f>'[132]7종경기'!$E$13</f>
        <v>신명고</v>
      </c>
      <c r="K51" s="22" t="str">
        <f>'[132]7종경기'!$F$13</f>
        <v>2,942점</v>
      </c>
      <c r="L51" s="20" t="str">
        <f>'[132]7종경기'!$C$14</f>
        <v>김수연</v>
      </c>
      <c r="M51" s="21" t="str">
        <f>'[132]7종경기'!$E$14</f>
        <v>인일여자고</v>
      </c>
      <c r="N51" s="22" t="str">
        <f>'[132]7종경기'!$F$14</f>
        <v>1,847점</v>
      </c>
      <c r="O51" s="20" t="str">
        <f>'[132]7종경기'!$C$15</f>
        <v>오미랑</v>
      </c>
      <c r="P51" s="21" t="str">
        <f>'[132]7종경기'!$E$15</f>
        <v>인일여자고</v>
      </c>
      <c r="Q51" s="22" t="str">
        <f>'[132]7종경기'!$F$15</f>
        <v>1,738점</v>
      </c>
      <c r="R51" s="20"/>
      <c r="S51" s="21"/>
      <c r="T51" s="22"/>
      <c r="U51" s="20"/>
      <c r="V51" s="21"/>
      <c r="W51" s="22"/>
      <c r="X51" s="20"/>
      <c r="Y51" s="21"/>
      <c r="Z51" s="22"/>
    </row>
    <row r="52" spans="1:26" s="27" customFormat="1" ht="13.5" customHeight="1">
      <c r="A52" s="109">
        <v>4</v>
      </c>
      <c r="B52" s="14" t="s">
        <v>69</v>
      </c>
      <c r="C52" s="20"/>
      <c r="D52" s="21" t="str">
        <f>[141]결승기록지!$E$11</f>
        <v>경북체육고</v>
      </c>
      <c r="E52" s="75" t="s">
        <v>86</v>
      </c>
      <c r="F52" s="127" t="s">
        <v>87</v>
      </c>
      <c r="G52" s="128"/>
      <c r="H52" s="129"/>
      <c r="I52" s="20"/>
      <c r="J52" s="21"/>
      <c r="K52" s="22"/>
      <c r="L52" s="20"/>
      <c r="M52" s="21"/>
      <c r="N52" s="22"/>
      <c r="O52" s="20"/>
      <c r="P52" s="21"/>
      <c r="Q52" s="22"/>
      <c r="R52" s="20"/>
      <c r="S52" s="21"/>
      <c r="T52" s="22"/>
      <c r="U52" s="20"/>
      <c r="V52" s="21"/>
      <c r="W52" s="22"/>
      <c r="X52" s="20"/>
      <c r="Y52" s="21"/>
      <c r="Z52" s="22"/>
    </row>
    <row r="53" spans="1:26" s="27" customFormat="1" ht="13.5" customHeight="1">
      <c r="A53" s="109"/>
      <c r="B53" s="13"/>
      <c r="C53" s="124" t="str">
        <f>[141]결승기록지!$C$11</f>
        <v>방소형 신가영 최윤채 최지현</v>
      </c>
      <c r="D53" s="125"/>
      <c r="E53" s="126"/>
      <c r="F53" s="124"/>
      <c r="G53" s="125"/>
      <c r="H53" s="126"/>
      <c r="I53" s="124"/>
      <c r="J53" s="125"/>
      <c r="K53" s="126"/>
      <c r="L53" s="124"/>
      <c r="M53" s="125"/>
      <c r="N53" s="126"/>
      <c r="O53" s="124"/>
      <c r="P53" s="125"/>
      <c r="Q53" s="126"/>
      <c r="R53" s="124"/>
      <c r="S53" s="125"/>
      <c r="T53" s="126"/>
      <c r="U53" s="124"/>
      <c r="V53" s="125"/>
      <c r="W53" s="126"/>
      <c r="X53" s="124"/>
      <c r="Y53" s="125"/>
      <c r="Z53" s="126"/>
    </row>
    <row r="54" spans="1:26" s="27" customFormat="1" ht="13.5" customHeight="1">
      <c r="A54" s="109">
        <v>5</v>
      </c>
      <c r="B54" s="14" t="s">
        <v>70</v>
      </c>
      <c r="C54" s="20"/>
      <c r="D54" s="21" t="str">
        <f>[142]결승기록지!$E$11</f>
        <v>소래고</v>
      </c>
      <c r="E54" s="22" t="str">
        <f>[142]결승기록지!$F$11</f>
        <v>4:06.82</v>
      </c>
      <c r="F54" s="20"/>
      <c r="G54" s="21" t="str">
        <f>[142]결승기록지!$E$12</f>
        <v>경기모바일과학고</v>
      </c>
      <c r="H54" s="22" t="str">
        <f>[142]결승기록지!$F$12</f>
        <v>4:08.23</v>
      </c>
      <c r="I54" s="20"/>
      <c r="J54" s="21" t="str">
        <f>[142]결승기록지!$E$13</f>
        <v>구로고</v>
      </c>
      <c r="K54" s="22" t="str">
        <f>[142]결승기록지!$F$13</f>
        <v>4:47.69</v>
      </c>
      <c r="L54" s="20"/>
      <c r="M54" s="21"/>
      <c r="N54" s="22"/>
      <c r="O54" s="20"/>
      <c r="P54" s="21"/>
      <c r="Q54" s="22"/>
      <c r="R54" s="20"/>
      <c r="S54" s="21"/>
      <c r="T54" s="22"/>
      <c r="U54" s="20"/>
      <c r="V54" s="21"/>
      <c r="W54" s="22"/>
      <c r="X54" s="20"/>
      <c r="Y54" s="21"/>
      <c r="Z54" s="22"/>
    </row>
    <row r="55" spans="1:26" s="27" customFormat="1" ht="13.5" customHeight="1">
      <c r="A55" s="109"/>
      <c r="B55" s="13"/>
      <c r="C55" s="124" t="str">
        <f>[142]결승기록지!$C$11</f>
        <v>노한결 이민경 이민정 장지은</v>
      </c>
      <c r="D55" s="125"/>
      <c r="E55" s="126"/>
      <c r="F55" s="124" t="str">
        <f>[142]결승기록지!$C$12</f>
        <v>김다윤 진민희 김다영 이정아</v>
      </c>
      <c r="G55" s="125"/>
      <c r="H55" s="126"/>
      <c r="I55" s="124" t="str">
        <f>[142]결승기록지!$C$13</f>
        <v>이한아 박다해 양승주 송채린</v>
      </c>
      <c r="J55" s="125"/>
      <c r="K55" s="126"/>
      <c r="L55" s="124"/>
      <c r="M55" s="125"/>
      <c r="N55" s="126"/>
      <c r="O55" s="124"/>
      <c r="P55" s="125"/>
      <c r="Q55" s="126"/>
      <c r="R55" s="124"/>
      <c r="S55" s="125"/>
      <c r="T55" s="126"/>
      <c r="U55" s="124"/>
      <c r="V55" s="125"/>
      <c r="W55" s="126"/>
      <c r="X55" s="124"/>
      <c r="Y55" s="125"/>
      <c r="Z55" s="126"/>
    </row>
    <row r="56" spans="1:26" s="27" customFormat="1" ht="13.5" customHeight="1">
      <c r="A56" s="33"/>
      <c r="B56" s="19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</row>
    <row r="57" spans="1:26" s="9" customFormat="1" ht="14.25" customHeight="1">
      <c r="A57" s="36"/>
      <c r="B57" s="11" t="s">
        <v>72</v>
      </c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</row>
    <row r="58" spans="1:26">
      <c r="A58" s="36"/>
    </row>
    <row r="59" spans="1:26">
      <c r="A59" s="36"/>
    </row>
  </sheetData>
  <mergeCells count="104">
    <mergeCell ref="U8:W8"/>
    <mergeCell ref="X8:Z8"/>
    <mergeCell ref="E2:T2"/>
    <mergeCell ref="B3:C3"/>
    <mergeCell ref="F3:S3"/>
    <mergeCell ref="A7:A8"/>
    <mergeCell ref="C8:E8"/>
    <mergeCell ref="F8:H8"/>
    <mergeCell ref="I8:K8"/>
    <mergeCell ref="L8:N8"/>
    <mergeCell ref="O8:Q8"/>
    <mergeCell ref="R8:T8"/>
    <mergeCell ref="A34:A35"/>
    <mergeCell ref="C35:E35"/>
    <mergeCell ref="F35:H35"/>
    <mergeCell ref="I35:K35"/>
    <mergeCell ref="L35:N35"/>
    <mergeCell ref="O35:Q35"/>
    <mergeCell ref="R35:T35"/>
    <mergeCell ref="U35:W35"/>
    <mergeCell ref="B27:C27"/>
    <mergeCell ref="F27:S27"/>
    <mergeCell ref="A32:A33"/>
    <mergeCell ref="C33:E33"/>
    <mergeCell ref="F33:H33"/>
    <mergeCell ref="I33:K33"/>
    <mergeCell ref="L33:N33"/>
    <mergeCell ref="O33:Q33"/>
    <mergeCell ref="R33:T33"/>
    <mergeCell ref="A22:A23"/>
    <mergeCell ref="C23:E23"/>
    <mergeCell ref="F23:H23"/>
    <mergeCell ref="I23:K23"/>
    <mergeCell ref="L23:N23"/>
    <mergeCell ref="O23:Q23"/>
    <mergeCell ref="R23:T23"/>
    <mergeCell ref="U33:W33"/>
    <mergeCell ref="X33:Z33"/>
    <mergeCell ref="B10:C10"/>
    <mergeCell ref="F10:S10"/>
    <mergeCell ref="A14:A15"/>
    <mergeCell ref="C15:E15"/>
    <mergeCell ref="F15:H15"/>
    <mergeCell ref="I15:K15"/>
    <mergeCell ref="L15:N15"/>
    <mergeCell ref="O15:Q15"/>
    <mergeCell ref="R15:T15"/>
    <mergeCell ref="U15:W15"/>
    <mergeCell ref="X15:Z15"/>
    <mergeCell ref="B37:C37"/>
    <mergeCell ref="F37:S37"/>
    <mergeCell ref="A42:A43"/>
    <mergeCell ref="C43:E43"/>
    <mergeCell ref="F43:H43"/>
    <mergeCell ref="I43:K43"/>
    <mergeCell ref="L43:N43"/>
    <mergeCell ref="O43:Q43"/>
    <mergeCell ref="X25:Z25"/>
    <mergeCell ref="U23:W23"/>
    <mergeCell ref="X23:Z23"/>
    <mergeCell ref="A24:A25"/>
    <mergeCell ref="C25:E25"/>
    <mergeCell ref="F25:H25"/>
    <mergeCell ref="I25:K25"/>
    <mergeCell ref="L25:N25"/>
    <mergeCell ref="O25:Q25"/>
    <mergeCell ref="R25:T25"/>
    <mergeCell ref="U25:W25"/>
    <mergeCell ref="X35:Z35"/>
    <mergeCell ref="B17:C17"/>
    <mergeCell ref="F17:S17"/>
    <mergeCell ref="R43:T43"/>
    <mergeCell ref="U43:W43"/>
    <mergeCell ref="X43:Z43"/>
    <mergeCell ref="A44:A45"/>
    <mergeCell ref="C45:E45"/>
    <mergeCell ref="F45:H45"/>
    <mergeCell ref="I45:K45"/>
    <mergeCell ref="L45:N45"/>
    <mergeCell ref="O45:Q45"/>
    <mergeCell ref="R45:T45"/>
    <mergeCell ref="U45:W45"/>
    <mergeCell ref="X45:Z45"/>
    <mergeCell ref="B47:C47"/>
    <mergeCell ref="F47:S47"/>
    <mergeCell ref="A52:A53"/>
    <mergeCell ref="C53:E53"/>
    <mergeCell ref="F53:H53"/>
    <mergeCell ref="I53:K53"/>
    <mergeCell ref="L53:N53"/>
    <mergeCell ref="O53:Q53"/>
    <mergeCell ref="U55:W55"/>
    <mergeCell ref="F52:H52"/>
    <mergeCell ref="X55:Z55"/>
    <mergeCell ref="R53:T53"/>
    <mergeCell ref="U53:W53"/>
    <mergeCell ref="X53:Z53"/>
    <mergeCell ref="A54:A55"/>
    <mergeCell ref="C55:E55"/>
    <mergeCell ref="F55:H55"/>
    <mergeCell ref="I55:K55"/>
    <mergeCell ref="L55:N55"/>
    <mergeCell ref="O55:Q55"/>
    <mergeCell ref="R55:T55"/>
  </mergeCells>
  <phoneticPr fontId="2" type="noConversion"/>
  <pageMargins left="0.35433070866141736" right="0" top="0" bottom="0" header="0" footer="0"/>
  <pageSetup paperSize="9" scale="74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3"/>
  <sheetViews>
    <sheetView showGridLines="0" view="pageBreakPreview" zoomScale="110" zoomScaleSheetLayoutView="110" workbookViewId="0">
      <selection activeCell="E2" sqref="E2:T2"/>
    </sheetView>
  </sheetViews>
  <sheetFormatPr defaultRowHeight="13.5"/>
  <cols>
    <col min="1" max="1" width="2.33203125" style="35" customWidth="1"/>
    <col min="2" max="2" width="5.44140625" customWidth="1"/>
    <col min="3" max="3" width="3.77734375" customWidth="1"/>
    <col min="4" max="4" width="4.77734375" customWidth="1"/>
    <col min="5" max="5" width="5.77734375" customWidth="1"/>
    <col min="6" max="6" width="3.77734375" customWidth="1"/>
    <col min="7" max="7" width="4.77734375" customWidth="1"/>
    <col min="8" max="8" width="5.77734375" customWidth="1"/>
    <col min="9" max="9" width="3.77734375" customWidth="1"/>
    <col min="10" max="10" width="4.77734375" customWidth="1"/>
    <col min="11" max="11" width="5.77734375" customWidth="1"/>
    <col min="12" max="12" width="3.77734375" customWidth="1"/>
    <col min="13" max="13" width="4.77734375" customWidth="1"/>
    <col min="14" max="14" width="5.77734375" customWidth="1"/>
    <col min="15" max="15" width="3.77734375" customWidth="1"/>
    <col min="16" max="16" width="4.77734375" customWidth="1"/>
    <col min="17" max="17" width="5.77734375" customWidth="1"/>
    <col min="18" max="18" width="3.77734375" customWidth="1"/>
    <col min="19" max="19" width="4.77734375" customWidth="1"/>
    <col min="20" max="20" width="5.77734375" customWidth="1"/>
    <col min="21" max="21" width="3.77734375" customWidth="1"/>
    <col min="22" max="22" width="4.77734375" customWidth="1"/>
    <col min="23" max="23" width="5.77734375" customWidth="1"/>
    <col min="24" max="24" width="3.77734375" customWidth="1"/>
    <col min="25" max="25" width="4.77734375" customWidth="1"/>
    <col min="26" max="26" width="5.77734375" customWidth="1"/>
  </cols>
  <sheetData>
    <row r="1" spans="1:29">
      <c r="A1" s="34"/>
    </row>
    <row r="2" spans="1:29" s="9" customFormat="1" ht="55.5" customHeight="1" thickBot="1">
      <c r="A2" s="34"/>
      <c r="B2" s="10"/>
      <c r="C2" s="10"/>
      <c r="D2" s="10"/>
      <c r="E2" s="112" t="s">
        <v>84</v>
      </c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3"/>
      <c r="Q2" s="113"/>
      <c r="R2" s="113"/>
      <c r="S2" s="113"/>
      <c r="T2" s="113"/>
      <c r="U2" s="31" t="s">
        <v>24</v>
      </c>
      <c r="V2" s="31"/>
      <c r="W2" s="31"/>
      <c r="X2" s="31"/>
      <c r="Y2" s="31"/>
      <c r="Z2" s="31"/>
    </row>
    <row r="3" spans="1:29" s="9" customFormat="1" ht="14.25" thickTop="1">
      <c r="A3" s="35"/>
      <c r="B3" s="110" t="s">
        <v>50</v>
      </c>
      <c r="C3" s="110"/>
      <c r="D3" s="10"/>
      <c r="E3" s="10"/>
      <c r="F3" s="114" t="s">
        <v>85</v>
      </c>
      <c r="G3" s="114"/>
      <c r="H3" s="114"/>
      <c r="I3" s="114"/>
      <c r="J3" s="114"/>
      <c r="K3" s="114"/>
      <c r="L3" s="114"/>
      <c r="M3" s="114"/>
      <c r="N3" s="114"/>
      <c r="O3" s="114"/>
      <c r="P3" s="114"/>
      <c r="Q3" s="114"/>
      <c r="R3" s="114"/>
      <c r="S3" s="114"/>
      <c r="T3" s="10"/>
      <c r="U3" s="10"/>
      <c r="V3" s="10"/>
      <c r="W3" s="10"/>
      <c r="X3" s="10"/>
      <c r="Y3" s="10"/>
      <c r="Z3" s="10"/>
    </row>
    <row r="4" spans="1:29" ht="9.75" customHeight="1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9">
      <c r="B5" s="7" t="s">
        <v>8</v>
      </c>
      <c r="C5" s="2"/>
      <c r="D5" s="3" t="s">
        <v>9</v>
      </c>
      <c r="E5" s="4"/>
      <c r="F5" s="2"/>
      <c r="G5" s="3" t="s">
        <v>12</v>
      </c>
      <c r="H5" s="4"/>
      <c r="I5" s="2"/>
      <c r="J5" s="3" t="s">
        <v>1</v>
      </c>
      <c r="K5" s="4"/>
      <c r="L5" s="2"/>
      <c r="M5" s="3" t="s">
        <v>15</v>
      </c>
      <c r="N5" s="4"/>
      <c r="O5" s="2"/>
      <c r="P5" s="3" t="s">
        <v>3</v>
      </c>
      <c r="Q5" s="4"/>
      <c r="R5" s="2"/>
      <c r="S5" s="3" t="s">
        <v>4</v>
      </c>
      <c r="T5" s="4"/>
      <c r="U5" s="2"/>
      <c r="V5" s="3" t="s">
        <v>17</v>
      </c>
      <c r="W5" s="4"/>
      <c r="X5" s="2"/>
      <c r="Y5" s="3" t="s">
        <v>10</v>
      </c>
      <c r="Z5" s="4"/>
    </row>
    <row r="6" spans="1:29" ht="14.25" thickBot="1">
      <c r="A6" s="36"/>
      <c r="B6" s="6" t="s">
        <v>26</v>
      </c>
      <c r="C6" s="5" t="s">
        <v>6</v>
      </c>
      <c r="D6" s="5" t="s">
        <v>11</v>
      </c>
      <c r="E6" s="5" t="s">
        <v>7</v>
      </c>
      <c r="F6" s="5" t="s">
        <v>6</v>
      </c>
      <c r="G6" s="5" t="s">
        <v>11</v>
      </c>
      <c r="H6" s="5" t="s">
        <v>7</v>
      </c>
      <c r="I6" s="5" t="s">
        <v>6</v>
      </c>
      <c r="J6" s="5" t="s">
        <v>11</v>
      </c>
      <c r="K6" s="5" t="s">
        <v>7</v>
      </c>
      <c r="L6" s="5" t="s">
        <v>6</v>
      </c>
      <c r="M6" s="5" t="s">
        <v>11</v>
      </c>
      <c r="N6" s="5" t="s">
        <v>7</v>
      </c>
      <c r="O6" s="5" t="s">
        <v>6</v>
      </c>
      <c r="P6" s="5" t="s">
        <v>11</v>
      </c>
      <c r="Q6" s="5" t="s">
        <v>7</v>
      </c>
      <c r="R6" s="5" t="s">
        <v>6</v>
      </c>
      <c r="S6" s="5" t="s">
        <v>11</v>
      </c>
      <c r="T6" s="5" t="s">
        <v>7</v>
      </c>
      <c r="U6" s="5" t="s">
        <v>6</v>
      </c>
      <c r="V6" s="5" t="s">
        <v>11</v>
      </c>
      <c r="W6" s="5" t="s">
        <v>7</v>
      </c>
      <c r="X6" s="5" t="s">
        <v>6</v>
      </c>
      <c r="Y6" s="5" t="s">
        <v>11</v>
      </c>
      <c r="Z6" s="5" t="s">
        <v>7</v>
      </c>
    </row>
    <row r="7" spans="1:29" s="27" customFormat="1" ht="13.5" customHeight="1" thickTop="1">
      <c r="A7" s="109">
        <v>3</v>
      </c>
      <c r="B7" s="14" t="s">
        <v>29</v>
      </c>
      <c r="C7" s="20" t="str">
        <f>[5]결승기록지!$C$11</f>
        <v>고태성</v>
      </c>
      <c r="D7" s="21" t="str">
        <f>[5]결승기록지!$E$11</f>
        <v>서울개일초</v>
      </c>
      <c r="E7" s="22" t="str">
        <f>[5]결승기록지!$F$11</f>
        <v>12.98 CR</v>
      </c>
      <c r="F7" s="20" t="str">
        <f>[5]결승기록지!$C$12</f>
        <v>최원준</v>
      </c>
      <c r="G7" s="21" t="str">
        <f>[5]결승기록지!$E$12</f>
        <v>포은초</v>
      </c>
      <c r="H7" s="22" t="str">
        <f>[5]결승기록지!$F$12</f>
        <v>13.24</v>
      </c>
      <c r="I7" s="20" t="str">
        <f>[5]결승기록지!$C$13</f>
        <v>송정민</v>
      </c>
      <c r="J7" s="21" t="str">
        <f>[5]결승기록지!$E$13</f>
        <v>인천논곡초</v>
      </c>
      <c r="K7" s="22" t="str">
        <f>[5]결승기록지!$F$13</f>
        <v>13.40</v>
      </c>
      <c r="L7" s="20" t="str">
        <f>[5]결승기록지!$C$14</f>
        <v>서현유</v>
      </c>
      <c r="M7" s="21" t="str">
        <f>[5]결승기록지!$E$14</f>
        <v>대구월서초</v>
      </c>
      <c r="N7" s="22" t="str">
        <f>[5]결승기록지!$F$14</f>
        <v>13.45</v>
      </c>
      <c r="O7" s="20" t="str">
        <f>[5]결승기록지!$C$15</f>
        <v>정인우</v>
      </c>
      <c r="P7" s="21" t="str">
        <f>[5]결승기록지!$E$15</f>
        <v>충북국원초</v>
      </c>
      <c r="Q7" s="22" t="str">
        <f>[5]결승기록지!$F$15</f>
        <v>13.68</v>
      </c>
      <c r="R7" s="20" t="str">
        <f>[5]결승기록지!$C$16</f>
        <v>서동륜</v>
      </c>
      <c r="S7" s="21" t="str">
        <f>[5]결승기록지!$E$16</f>
        <v>서울녹번초</v>
      </c>
      <c r="T7" s="22" t="str">
        <f>[5]결승기록지!$F$16</f>
        <v>13.76</v>
      </c>
      <c r="U7" s="20" t="str">
        <f>[5]결승기록지!$C$17</f>
        <v>황이찬</v>
      </c>
      <c r="V7" s="21" t="str">
        <f>[5]결승기록지!$E$17</f>
        <v>포은초</v>
      </c>
      <c r="W7" s="22" t="str">
        <f>[5]결승기록지!$F$17</f>
        <v>13.83</v>
      </c>
      <c r="X7" s="20"/>
      <c r="Y7" s="21"/>
      <c r="Z7" s="22"/>
    </row>
    <row r="8" spans="1:29" s="27" customFormat="1" ht="13.5" customHeight="1">
      <c r="A8" s="109"/>
      <c r="B8" s="13" t="s">
        <v>28</v>
      </c>
      <c r="C8" s="23"/>
      <c r="D8" s="24" t="str">
        <f>[5]결승기록지!$G$8</f>
        <v>0.3</v>
      </c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5"/>
    </row>
    <row r="9" spans="1:29" s="27" customFormat="1" ht="13.5" customHeight="1">
      <c r="A9" s="109">
        <v>4</v>
      </c>
      <c r="B9" s="14" t="s">
        <v>30</v>
      </c>
      <c r="C9" s="20" t="str">
        <f>[6]결승기록지!$C$11</f>
        <v>김윤규</v>
      </c>
      <c r="D9" s="21" t="str">
        <f>[6]결승기록지!$E$11</f>
        <v>충남서천초</v>
      </c>
      <c r="E9" s="22" t="str">
        <f>[6]결승기록지!$F$11</f>
        <v>26.36 CR</v>
      </c>
      <c r="F9" s="20" t="str">
        <f>[6]결승기록지!$C$12</f>
        <v>정인우</v>
      </c>
      <c r="G9" s="21" t="str">
        <f>[6]결승기록지!$E$12</f>
        <v>충북국원초</v>
      </c>
      <c r="H9" s="22" t="str">
        <f>[6]결승기록지!$F$12</f>
        <v>27.42</v>
      </c>
      <c r="I9" s="20" t="str">
        <f>[6]결승기록지!$C$13</f>
        <v>황이찬</v>
      </c>
      <c r="J9" s="21" t="str">
        <f>[6]결승기록지!$E$13</f>
        <v>포은초</v>
      </c>
      <c r="K9" s="22" t="str">
        <f>[6]결승기록지!$F$13</f>
        <v>28.23</v>
      </c>
      <c r="L9" s="20" t="str">
        <f>[6]결승기록지!$C$14</f>
        <v>사윤호</v>
      </c>
      <c r="M9" s="21" t="str">
        <f>[6]결승기록지!$E$14</f>
        <v>인천서곶초</v>
      </c>
      <c r="N9" s="22" t="str">
        <f>[6]결승기록지!$F$14</f>
        <v>28.46</v>
      </c>
      <c r="O9" s="20" t="str">
        <f>[6]결승기록지!$C$15</f>
        <v>안현호</v>
      </c>
      <c r="P9" s="21" t="str">
        <f>[6]결승기록지!$E$15</f>
        <v>세종조치원대동초</v>
      </c>
      <c r="Q9" s="22" t="str">
        <f>[6]결승기록지!$F$15</f>
        <v>29.17</v>
      </c>
      <c r="R9" s="20" t="str">
        <f>[6]결승기록지!$C$16</f>
        <v>김재형</v>
      </c>
      <c r="S9" s="21" t="str">
        <f>[6]결승기록지!$E$16</f>
        <v>서울목동초</v>
      </c>
      <c r="T9" s="22" t="str">
        <f>[6]결승기록지!$F$16</f>
        <v>29.50</v>
      </c>
      <c r="U9" s="20" t="str">
        <f>[6]결승기록지!$C$17</f>
        <v>신지율</v>
      </c>
      <c r="V9" s="21" t="str">
        <f>[6]결승기록지!$E$17</f>
        <v>개봉초</v>
      </c>
      <c r="W9" s="22" t="str">
        <f>[6]결승기록지!$F$17</f>
        <v>29.86</v>
      </c>
      <c r="X9" s="20"/>
      <c r="Y9" s="21"/>
      <c r="Z9" s="22"/>
    </row>
    <row r="10" spans="1:29" s="27" customFormat="1" ht="13.5" customHeight="1">
      <c r="A10" s="109"/>
      <c r="B10" s="13" t="s">
        <v>28</v>
      </c>
      <c r="C10" s="23"/>
      <c r="D10" s="24" t="str">
        <f>[6]결승기록지!$G$8</f>
        <v>0.2</v>
      </c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5"/>
    </row>
    <row r="11" spans="1:29" s="27" customFormat="1" ht="13.5" customHeight="1">
      <c r="A11" s="40">
        <v>3</v>
      </c>
      <c r="B11" s="15" t="s">
        <v>31</v>
      </c>
      <c r="C11" s="20" t="str">
        <f>[7]결승기록지!$C$11</f>
        <v>이상현</v>
      </c>
      <c r="D11" s="21" t="str">
        <f>[7]결승기록지!$E$11</f>
        <v>충남홍남초</v>
      </c>
      <c r="E11" s="22" t="str">
        <f>[7]결승기록지!$F$11</f>
        <v>2:23.79 CR</v>
      </c>
      <c r="F11" s="20" t="str">
        <f>[7]결승기록지!$C$12</f>
        <v>사윤호</v>
      </c>
      <c r="G11" s="21" t="str">
        <f>[7]결승기록지!$E$12</f>
        <v>인천서곶초</v>
      </c>
      <c r="H11" s="22" t="str">
        <f>[7]결승기록지!$F$12</f>
        <v>2:24.59 CR</v>
      </c>
      <c r="I11" s="20" t="str">
        <f>[7]결승기록지!$C$13</f>
        <v>박건하</v>
      </c>
      <c r="J11" s="21" t="str">
        <f>[7]결승기록지!$E$13</f>
        <v>포은초</v>
      </c>
      <c r="K11" s="22" t="str">
        <f>[7]결승기록지!$F$13</f>
        <v>2:27.98</v>
      </c>
      <c r="L11" s="20" t="str">
        <f>[7]결승기록지!$C$14</f>
        <v>성채호</v>
      </c>
      <c r="M11" s="21" t="str">
        <f>[7]결승기록지!$E$14</f>
        <v>평산초</v>
      </c>
      <c r="N11" s="22" t="str">
        <f>[7]결승기록지!$F$14</f>
        <v>2:28.36</v>
      </c>
      <c r="O11" s="20" t="str">
        <f>[7]결승기록지!$C$15</f>
        <v>김선우</v>
      </c>
      <c r="P11" s="21" t="str">
        <f>[7]결승기록지!$E$15</f>
        <v>경산서부초</v>
      </c>
      <c r="Q11" s="22" t="str">
        <f>[7]결승기록지!$F$15</f>
        <v>2:28.75</v>
      </c>
      <c r="R11" s="20" t="str">
        <f>[7]결승기록지!$C$16</f>
        <v>조여준</v>
      </c>
      <c r="S11" s="21" t="str">
        <f>[7]결승기록지!$E$16</f>
        <v>중곡초</v>
      </c>
      <c r="T11" s="22" t="str">
        <f>[7]결승기록지!$F$16</f>
        <v>2:29.55</v>
      </c>
      <c r="U11" s="20" t="str">
        <f>[7]결승기록지!$C$17</f>
        <v>강승우</v>
      </c>
      <c r="V11" s="21" t="str">
        <f>[7]결승기록지!$E$17</f>
        <v>경남장유초</v>
      </c>
      <c r="W11" s="22" t="str">
        <f>[7]결승기록지!$F$17</f>
        <v>2:31.50</v>
      </c>
      <c r="X11" s="20" t="str">
        <f>[7]결승기록지!$C$18</f>
        <v>안현호</v>
      </c>
      <c r="Y11" s="21" t="str">
        <f>[7]결승기록지!$E$18</f>
        <v>세종조치원대동초</v>
      </c>
      <c r="Z11" s="22" t="str">
        <f>[7]결승기록지!$F$18</f>
        <v>2:31.55</v>
      </c>
    </row>
    <row r="12" spans="1:29" s="27" customFormat="1" ht="13.5" customHeight="1">
      <c r="A12" s="44">
        <v>4</v>
      </c>
      <c r="B12" s="39" t="s">
        <v>32</v>
      </c>
      <c r="C12" s="28" t="str">
        <f>[8]높이!$C$11</f>
        <v>한성규</v>
      </c>
      <c r="D12" s="29" t="str">
        <f>[8]높이!$E$11</f>
        <v>경기신하초</v>
      </c>
      <c r="E12" s="30" t="str">
        <f>[8]높이!$F$11</f>
        <v>1.45</v>
      </c>
      <c r="F12" s="28" t="str">
        <f>[8]높이!$C$12</f>
        <v>고현성</v>
      </c>
      <c r="G12" s="29" t="str">
        <f>[8]높이!$E$12</f>
        <v>충북동성초</v>
      </c>
      <c r="H12" s="30" t="str">
        <f>[8]높이!$F$12</f>
        <v>1.40</v>
      </c>
      <c r="I12" s="28" t="str">
        <f>[8]높이!$C$13</f>
        <v>엄태건</v>
      </c>
      <c r="J12" s="29" t="str">
        <f>[8]높이!$E$13</f>
        <v>이리모현초</v>
      </c>
      <c r="K12" s="30" t="str">
        <f>[8]높이!$F$13</f>
        <v>1.35</v>
      </c>
      <c r="L12" s="28" t="str">
        <f>[8]높이!$C$14</f>
        <v>함민재</v>
      </c>
      <c r="M12" s="29" t="str">
        <f>[8]높이!$E$14</f>
        <v>충남서천초</v>
      </c>
      <c r="N12" s="30" t="str">
        <f>[8]높이!$F$14</f>
        <v>1.35</v>
      </c>
      <c r="O12" s="28" t="str">
        <f>[8]높이!$C$15</f>
        <v>하시현</v>
      </c>
      <c r="P12" s="29" t="str">
        <f>[8]높이!$E$15</f>
        <v>충북옥동초</v>
      </c>
      <c r="Q12" s="30" t="str">
        <f>[8]높이!$F$15</f>
        <v>1.20</v>
      </c>
      <c r="R12" s="28" t="str">
        <f>[8]높이!$C$16</f>
        <v>박세인</v>
      </c>
      <c r="S12" s="29" t="str">
        <f>[8]높이!$E$16</f>
        <v>해남동초</v>
      </c>
      <c r="T12" s="38" t="str">
        <f>[8]높이!$F$16</f>
        <v>1.20</v>
      </c>
      <c r="U12" s="28"/>
      <c r="V12" s="29"/>
      <c r="W12" s="38"/>
      <c r="X12" s="28"/>
      <c r="Y12" s="29"/>
      <c r="Z12" s="30"/>
      <c r="AA12" s="19"/>
      <c r="AB12" s="19"/>
      <c r="AC12" s="19"/>
    </row>
    <row r="13" spans="1:29" s="27" customFormat="1" ht="13.5" customHeight="1">
      <c r="A13" s="109">
        <v>5</v>
      </c>
      <c r="B13" s="14" t="s">
        <v>33</v>
      </c>
      <c r="C13" s="20" t="str">
        <f>[8]멀리!$C$11</f>
        <v>함민재</v>
      </c>
      <c r="D13" s="21" t="str">
        <f>[8]멀리!$E$11</f>
        <v>충남서천초</v>
      </c>
      <c r="E13" s="22" t="str">
        <f>[8]멀리!$F$11</f>
        <v>5.05 CR</v>
      </c>
      <c r="F13" s="20" t="str">
        <f>[8]멀리!$C$12</f>
        <v>서동륜</v>
      </c>
      <c r="G13" s="21" t="str">
        <f>[8]멀리!$E$12</f>
        <v>서울녹번초</v>
      </c>
      <c r="H13" s="41" t="str">
        <f>[8]멀리!$F$12</f>
        <v>4.94 CR</v>
      </c>
      <c r="I13" s="20" t="str">
        <f>[8]멀리!$C$13</f>
        <v>송정민</v>
      </c>
      <c r="J13" s="21" t="str">
        <f>[8]멀리!$E$13</f>
        <v>인천논곡초</v>
      </c>
      <c r="K13" s="41" t="str">
        <f>[8]멀리!$F$13</f>
        <v>4.87 CR</v>
      </c>
      <c r="L13" s="20" t="str">
        <f>[8]멀리!$C$14</f>
        <v>이현성</v>
      </c>
      <c r="M13" s="21" t="str">
        <f>[8]멀리!$E$14</f>
        <v>경기심곡초</v>
      </c>
      <c r="N13" s="22" t="str">
        <f>[8]멀리!$F$14</f>
        <v>4.69 CR</v>
      </c>
      <c r="O13" s="20" t="str">
        <f>[8]멀리!$C$15</f>
        <v>박민영</v>
      </c>
      <c r="P13" s="21" t="str">
        <f>[8]멀리!$E$15</f>
        <v>세종조치원대동초</v>
      </c>
      <c r="Q13" s="41" t="str">
        <f>[8]멀리!$F$15</f>
        <v>4.66 CR</v>
      </c>
      <c r="R13" s="20" t="str">
        <f>[8]멀리!$C$16</f>
        <v>손천우</v>
      </c>
      <c r="S13" s="21" t="str">
        <f>[8]멀리!$E$16</f>
        <v>대전관평초</v>
      </c>
      <c r="T13" s="22" t="str">
        <f>[8]멀리!$F$16</f>
        <v>4.57</v>
      </c>
      <c r="U13" s="20" t="str">
        <f>[8]멀리!$C$17</f>
        <v>최원준</v>
      </c>
      <c r="V13" s="21" t="str">
        <f>[8]멀리!$E$17</f>
        <v>포은초</v>
      </c>
      <c r="W13" s="22" t="str">
        <f>[8]멀리!$F$17</f>
        <v>4.56</v>
      </c>
      <c r="X13" s="20" t="str">
        <f>[8]멀리!$C$18</f>
        <v>엄태건</v>
      </c>
      <c r="Y13" s="21" t="str">
        <f>[8]멀리!$E$18</f>
        <v>이리모현초</v>
      </c>
      <c r="Z13" s="22" t="str">
        <f>[8]멀리!$F$18</f>
        <v>4.52</v>
      </c>
    </row>
    <row r="14" spans="1:29" s="27" customFormat="1" ht="13.5" customHeight="1">
      <c r="A14" s="109"/>
      <c r="B14" s="13" t="s">
        <v>28</v>
      </c>
      <c r="C14" s="32"/>
      <c r="D14" s="24" t="str">
        <f>[8]멀리!$G$11</f>
        <v>0.5</v>
      </c>
      <c r="E14" s="25"/>
      <c r="F14" s="23"/>
      <c r="G14" s="24" t="str">
        <f>[8]멀리!$G$12</f>
        <v>-0.1</v>
      </c>
      <c r="H14" s="63"/>
      <c r="I14" s="23"/>
      <c r="J14" s="24" t="str">
        <f>[8]멀리!$G$13</f>
        <v>0.2</v>
      </c>
      <c r="K14" s="25"/>
      <c r="L14" s="32"/>
      <c r="M14" s="24" t="str">
        <f>[8]멀리!$G$14</f>
        <v>0.3</v>
      </c>
      <c r="N14" s="25"/>
      <c r="O14" s="23"/>
      <c r="P14" s="24" t="str">
        <f>[8]멀리!$G$15</f>
        <v>0.1</v>
      </c>
      <c r="Q14" s="25"/>
      <c r="R14" s="23"/>
      <c r="S14" s="24" t="str">
        <f>[8]멀리!$G$16</f>
        <v>0.0</v>
      </c>
      <c r="T14" s="63"/>
      <c r="U14" s="42"/>
      <c r="V14" s="24" t="str">
        <f>[8]멀리!$G$17</f>
        <v>-0.1</v>
      </c>
      <c r="W14" s="63"/>
      <c r="X14" s="23"/>
      <c r="Y14" s="24" t="str">
        <f>[8]멀리!$G$18</f>
        <v>0.3</v>
      </c>
      <c r="Z14" s="25"/>
    </row>
    <row r="15" spans="1:29" s="27" customFormat="1" ht="13.5" customHeight="1">
      <c r="A15" s="40">
        <v>3</v>
      </c>
      <c r="B15" s="15" t="s">
        <v>34</v>
      </c>
      <c r="C15" s="16" t="str">
        <f>[8]포환!$C$11</f>
        <v>전강혁</v>
      </c>
      <c r="D15" s="17" t="str">
        <f>[8]포환!$E$11</f>
        <v>전북삼례중앙초</v>
      </c>
      <c r="E15" s="18" t="str">
        <f>[8]포환!$F$11</f>
        <v>11.76</v>
      </c>
      <c r="F15" s="16" t="str">
        <f>[8]포환!$C$12</f>
        <v>홍준서</v>
      </c>
      <c r="G15" s="17" t="str">
        <f>[8]포환!$E$12</f>
        <v>서울염창초</v>
      </c>
      <c r="H15" s="18" t="str">
        <f>[8]포환!$F$12</f>
        <v>8.81</v>
      </c>
      <c r="I15" s="16" t="str">
        <f>[8]포환!$C$13</f>
        <v>박시후</v>
      </c>
      <c r="J15" s="17" t="str">
        <f>[8]포환!$E$13</f>
        <v>부산용산초</v>
      </c>
      <c r="K15" s="18" t="str">
        <f>[8]포환!$F$13</f>
        <v>8.40</v>
      </c>
      <c r="L15" s="16" t="str">
        <f>[8]포환!$C$14</f>
        <v>박준현</v>
      </c>
      <c r="M15" s="17" t="str">
        <f>[8]포환!$E$14</f>
        <v>부산용산초</v>
      </c>
      <c r="N15" s="18" t="str">
        <f>[8]포환!$F$14</f>
        <v>7.22</v>
      </c>
      <c r="O15" s="16"/>
      <c r="P15" s="17"/>
      <c r="Q15" s="18"/>
      <c r="R15" s="16"/>
      <c r="S15" s="17"/>
      <c r="T15" s="37"/>
      <c r="U15" s="16"/>
      <c r="V15" s="17"/>
      <c r="W15" s="37"/>
      <c r="X15" s="16"/>
      <c r="Y15" s="17"/>
      <c r="Z15" s="37"/>
    </row>
    <row r="16" spans="1:29" s="27" customFormat="1" ht="7.5" customHeight="1">
      <c r="A16" s="40"/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</row>
    <row r="17" spans="1:29" s="9" customFormat="1">
      <c r="A17" s="43"/>
      <c r="B17" s="110" t="s">
        <v>51</v>
      </c>
      <c r="C17" s="110"/>
      <c r="D17" s="10"/>
      <c r="E17" s="10"/>
      <c r="F17" s="111"/>
      <c r="G17" s="111"/>
      <c r="H17" s="111"/>
      <c r="I17" s="111"/>
      <c r="J17" s="111"/>
      <c r="K17" s="111"/>
      <c r="L17" s="111"/>
      <c r="M17" s="111"/>
      <c r="N17" s="111"/>
      <c r="O17" s="111"/>
      <c r="P17" s="111"/>
      <c r="Q17" s="111"/>
      <c r="R17" s="111"/>
      <c r="S17" s="111"/>
      <c r="T17" s="10"/>
      <c r="U17" s="10"/>
      <c r="V17" s="10"/>
      <c r="W17" s="10"/>
      <c r="X17" s="10"/>
      <c r="Y17" s="10"/>
      <c r="Z17" s="10"/>
    </row>
    <row r="18" spans="1:29" ht="9.75" customHeight="1">
      <c r="A18" s="4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9">
      <c r="A19" s="43"/>
      <c r="B19" s="7" t="s">
        <v>35</v>
      </c>
      <c r="C19" s="2"/>
      <c r="D19" s="3" t="s">
        <v>36</v>
      </c>
      <c r="E19" s="4"/>
      <c r="F19" s="2"/>
      <c r="G19" s="3" t="s">
        <v>37</v>
      </c>
      <c r="H19" s="4"/>
      <c r="I19" s="2"/>
      <c r="J19" s="3" t="s">
        <v>38</v>
      </c>
      <c r="K19" s="4"/>
      <c r="L19" s="2"/>
      <c r="M19" s="3" t="s">
        <v>39</v>
      </c>
      <c r="N19" s="4"/>
      <c r="O19" s="2"/>
      <c r="P19" s="3" t="s">
        <v>40</v>
      </c>
      <c r="Q19" s="4"/>
      <c r="R19" s="2"/>
      <c r="S19" s="3" t="s">
        <v>41</v>
      </c>
      <c r="T19" s="4"/>
      <c r="U19" s="2"/>
      <c r="V19" s="3" t="s">
        <v>42</v>
      </c>
      <c r="W19" s="4"/>
      <c r="X19" s="2"/>
      <c r="Y19" s="3" t="s">
        <v>43</v>
      </c>
      <c r="Z19" s="4"/>
    </row>
    <row r="20" spans="1:29" ht="14.25" thickBot="1">
      <c r="A20" s="40"/>
      <c r="B20" s="6" t="s">
        <v>44</v>
      </c>
      <c r="C20" s="5" t="s">
        <v>45</v>
      </c>
      <c r="D20" s="5" t="s">
        <v>46</v>
      </c>
      <c r="E20" s="5" t="s">
        <v>47</v>
      </c>
      <c r="F20" s="5" t="s">
        <v>45</v>
      </c>
      <c r="G20" s="5" t="s">
        <v>46</v>
      </c>
      <c r="H20" s="5" t="s">
        <v>47</v>
      </c>
      <c r="I20" s="5" t="s">
        <v>45</v>
      </c>
      <c r="J20" s="5" t="s">
        <v>46</v>
      </c>
      <c r="K20" s="5" t="s">
        <v>47</v>
      </c>
      <c r="L20" s="5" t="s">
        <v>45</v>
      </c>
      <c r="M20" s="5" t="s">
        <v>46</v>
      </c>
      <c r="N20" s="5" t="s">
        <v>47</v>
      </c>
      <c r="O20" s="5" t="s">
        <v>45</v>
      </c>
      <c r="P20" s="5" t="s">
        <v>46</v>
      </c>
      <c r="Q20" s="5" t="s">
        <v>47</v>
      </c>
      <c r="R20" s="5" t="s">
        <v>45</v>
      </c>
      <c r="S20" s="5" t="s">
        <v>46</v>
      </c>
      <c r="T20" s="5" t="s">
        <v>47</v>
      </c>
      <c r="U20" s="5" t="s">
        <v>45</v>
      </c>
      <c r="V20" s="5" t="s">
        <v>46</v>
      </c>
      <c r="W20" s="5" t="s">
        <v>47</v>
      </c>
      <c r="X20" s="5" t="s">
        <v>45</v>
      </c>
      <c r="Y20" s="5" t="s">
        <v>46</v>
      </c>
      <c r="Z20" s="5" t="s">
        <v>47</v>
      </c>
    </row>
    <row r="21" spans="1:29" s="27" customFormat="1" ht="13.5" customHeight="1" thickTop="1">
      <c r="A21" s="109">
        <v>3</v>
      </c>
      <c r="B21" s="14" t="s">
        <v>29</v>
      </c>
      <c r="C21" s="20" t="str">
        <f>[9]결승기록지!$C$11</f>
        <v>왕서윤</v>
      </c>
      <c r="D21" s="21" t="str">
        <f>[9]결승기록지!$E$11</f>
        <v>서울증산초</v>
      </c>
      <c r="E21" s="22" t="str">
        <f>[9]결승기록지!$F$11</f>
        <v>13.31 CR</v>
      </c>
      <c r="F21" s="20" t="str">
        <f>[9]결승기록지!$C$12</f>
        <v>이세령</v>
      </c>
      <c r="G21" s="21" t="str">
        <f>[9]결승기록지!$E$12</f>
        <v>봉산초</v>
      </c>
      <c r="H21" s="22" t="str">
        <f>[9]결승기록지!$F$12</f>
        <v>13.51</v>
      </c>
      <c r="I21" s="20" t="str">
        <f>[9]결승기록지!$C$13</f>
        <v>김소율</v>
      </c>
      <c r="J21" s="21" t="str">
        <f>[9]결승기록지!$E$13</f>
        <v>서울염창초</v>
      </c>
      <c r="K21" s="22" t="str">
        <f>[9]결승기록지!$F$13</f>
        <v>13.63</v>
      </c>
      <c r="L21" s="20" t="str">
        <f>[9]결승기록지!$C$14</f>
        <v>양예담</v>
      </c>
      <c r="M21" s="21" t="str">
        <f>[9]결승기록지!$E$14</f>
        <v>경기용인성산초</v>
      </c>
      <c r="N21" s="22" t="str">
        <f>[9]결승기록지!$F$14</f>
        <v>13.67</v>
      </c>
      <c r="O21" s="20" t="str">
        <f>[9]결승기록지!$C$15</f>
        <v>서연우</v>
      </c>
      <c r="P21" s="21" t="str">
        <f>[9]결승기록지!$E$15</f>
        <v>서울신북초</v>
      </c>
      <c r="Q21" s="22" t="str">
        <f>[9]결승기록지!$F$15</f>
        <v>13.77</v>
      </c>
      <c r="R21" s="20" t="str">
        <f>[9]결승기록지!$C$16</f>
        <v>안다인</v>
      </c>
      <c r="S21" s="21" t="str">
        <f>[9]결승기록지!$E$16</f>
        <v>인천인동초</v>
      </c>
      <c r="T21" s="22" t="str">
        <f>[9]결승기록지!$F$16</f>
        <v>14.02</v>
      </c>
      <c r="U21" s="20" t="str">
        <f>[9]결승기록지!$C$17</f>
        <v>박승채</v>
      </c>
      <c r="V21" s="21" t="str">
        <f>[9]결승기록지!$E$17</f>
        <v>인천논곡초</v>
      </c>
      <c r="W21" s="22" t="str">
        <f>[9]결승기록지!$F$17</f>
        <v>14.04</v>
      </c>
      <c r="X21" s="20" t="str">
        <f>[9]결승기록지!$C$18</f>
        <v>강다혜</v>
      </c>
      <c r="Y21" s="21" t="str">
        <f>[9]결승기록지!$E$18</f>
        <v>부산초읍초</v>
      </c>
      <c r="Z21" s="22" t="str">
        <f>[9]결승기록지!$F$18</f>
        <v>14.11</v>
      </c>
    </row>
    <row r="22" spans="1:29" s="27" customFormat="1" ht="13.5" customHeight="1">
      <c r="A22" s="109"/>
      <c r="B22" s="13" t="s">
        <v>28</v>
      </c>
      <c r="C22" s="23"/>
      <c r="D22" s="24" t="str">
        <f>[9]결승기록지!$G$8</f>
        <v>0.7</v>
      </c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5"/>
    </row>
    <row r="23" spans="1:29" s="27" customFormat="1" ht="13.5" customHeight="1">
      <c r="A23" s="109">
        <v>4</v>
      </c>
      <c r="B23" s="14" t="s">
        <v>30</v>
      </c>
      <c r="C23" s="20" t="str">
        <f>[10]결승기록지!$C$11</f>
        <v>이세령</v>
      </c>
      <c r="D23" s="21" t="str">
        <f>[10]결승기록지!$E$11</f>
        <v>봉산초</v>
      </c>
      <c r="E23" s="22" t="str">
        <f>[10]결승기록지!$F$11</f>
        <v>28.02</v>
      </c>
      <c r="F23" s="20" t="str">
        <f>[10]결승기록지!$C$12</f>
        <v>양예담</v>
      </c>
      <c r="G23" s="21" t="str">
        <f>[10]결승기록지!$E$12</f>
        <v>경기용인성산초</v>
      </c>
      <c r="H23" s="22" t="str">
        <f>[10]결승기록지!$F$12</f>
        <v>28.45</v>
      </c>
      <c r="I23" s="20" t="str">
        <f>[10]결승기록지!$C$13</f>
        <v>서연우</v>
      </c>
      <c r="J23" s="21" t="str">
        <f>[10]결승기록지!$E$13</f>
        <v>서울신북초</v>
      </c>
      <c r="K23" s="22" t="str">
        <f>[10]결승기록지!$F$13</f>
        <v>28.52</v>
      </c>
      <c r="L23" s="20" t="str">
        <f>[10]결승기록지!$C$14</f>
        <v>김소율</v>
      </c>
      <c r="M23" s="21" t="str">
        <f>[10]결승기록지!$E$14</f>
        <v>서울염창초</v>
      </c>
      <c r="N23" s="22" t="str">
        <f>[10]결승기록지!$F$14</f>
        <v>28.57</v>
      </c>
      <c r="O23" s="20" t="str">
        <f>[10]결승기록지!$C$15</f>
        <v>박승채</v>
      </c>
      <c r="P23" s="21" t="str">
        <f>[10]결승기록지!$E$15</f>
        <v>인천논곡초</v>
      </c>
      <c r="Q23" s="22" t="str">
        <f>[10]결승기록지!$F$15</f>
        <v>29.11</v>
      </c>
      <c r="R23" s="20" t="str">
        <f>[10]결승기록지!$C$16</f>
        <v>최다빈</v>
      </c>
      <c r="S23" s="21" t="str">
        <f>[10]결승기록지!$E$16</f>
        <v>충북음성대소초</v>
      </c>
      <c r="T23" s="22" t="str">
        <f>[10]결승기록지!$F$16</f>
        <v>29.34</v>
      </c>
      <c r="U23" s="20" t="str">
        <f>[10]결승기록지!$C$17</f>
        <v>황재이</v>
      </c>
      <c r="V23" s="21" t="str">
        <f>[10]결승기록지!$E$17</f>
        <v>개봉초</v>
      </c>
      <c r="W23" s="22" t="str">
        <f>[10]결승기록지!$F$17</f>
        <v>29.61</v>
      </c>
      <c r="X23" s="20" t="str">
        <f>[10]결승기록지!$C$18</f>
        <v>신새은</v>
      </c>
      <c r="Y23" s="21" t="str">
        <f>[10]결승기록지!$E$18</f>
        <v>세종조치원대동초</v>
      </c>
      <c r="Z23" s="22" t="str">
        <f>[10]결승기록지!$F$18</f>
        <v>30.17</v>
      </c>
    </row>
    <row r="24" spans="1:29" s="27" customFormat="1" ht="13.5" customHeight="1">
      <c r="A24" s="109"/>
      <c r="B24" s="13" t="s">
        <v>28</v>
      </c>
      <c r="C24" s="23"/>
      <c r="D24" s="24" t="str">
        <f>[10]결승기록지!$G$8</f>
        <v>0.1</v>
      </c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5"/>
    </row>
    <row r="25" spans="1:29" s="27" customFormat="1" ht="13.5" customHeight="1">
      <c r="A25" s="40">
        <v>3</v>
      </c>
      <c r="B25" s="15" t="s">
        <v>31</v>
      </c>
      <c r="C25" s="20" t="str">
        <f>[11]결승기록지!$C$11</f>
        <v>정연수</v>
      </c>
      <c r="D25" s="21" t="str">
        <f>[11]결승기록지!$E$11</f>
        <v>부산토성초</v>
      </c>
      <c r="E25" s="22" t="str">
        <f>[11]결승기록지!$F$11</f>
        <v>2:31.15 CR</v>
      </c>
      <c r="F25" s="20" t="str">
        <f>[11]결승기록지!$C$12</f>
        <v>박민아</v>
      </c>
      <c r="G25" s="21" t="str">
        <f>[11]결승기록지!$E$12</f>
        <v>신어초</v>
      </c>
      <c r="H25" s="22" t="str">
        <f>[11]결승기록지!$F$12</f>
        <v>2:35.48</v>
      </c>
      <c r="I25" s="20" t="str">
        <f>[11]결승기록지!$C$13</f>
        <v>박윤아</v>
      </c>
      <c r="J25" s="21" t="str">
        <f>[11]결승기록지!$E$13</f>
        <v>신어초</v>
      </c>
      <c r="K25" s="22" t="str">
        <f>[11]결승기록지!$F$13</f>
        <v>2:38.21</v>
      </c>
      <c r="L25" s="20" t="str">
        <f>[11]결승기록지!$C$14</f>
        <v>신새은</v>
      </c>
      <c r="M25" s="21" t="str">
        <f>[11]결승기록지!$E$14</f>
        <v>세종조치원대동초</v>
      </c>
      <c r="N25" s="22" t="str">
        <f>[11]결승기록지!$F$14</f>
        <v>2:40.51</v>
      </c>
      <c r="O25" s="20" t="str">
        <f>[11]결승기록지!$C$15</f>
        <v>박다언</v>
      </c>
      <c r="P25" s="21" t="str">
        <f>[11]결승기록지!$E$15</f>
        <v>부산토성초</v>
      </c>
      <c r="Q25" s="22" t="str">
        <f>[11]결승기록지!$F$15</f>
        <v>2:52.42</v>
      </c>
      <c r="R25" s="20" t="str">
        <f>[11]결승기록지!$C$16</f>
        <v>진민주</v>
      </c>
      <c r="S25" s="21" t="str">
        <f>[11]결승기록지!$E$16</f>
        <v>충북옥동초</v>
      </c>
      <c r="T25" s="22" t="str">
        <f>[11]결승기록지!$F$16</f>
        <v>2:52.52</v>
      </c>
      <c r="U25" s="20" t="str">
        <f>[11]결승기록지!$C$17</f>
        <v>박세영</v>
      </c>
      <c r="V25" s="21" t="str">
        <f>[11]결승기록지!$E$17</f>
        <v>경기신장초</v>
      </c>
      <c r="W25" s="22" t="str">
        <f>[11]결승기록지!$F$17</f>
        <v>2:53.24</v>
      </c>
      <c r="X25" s="20" t="str">
        <f>[11]결승기록지!$C$18</f>
        <v>김윤하</v>
      </c>
      <c r="Y25" s="21" t="str">
        <f>[11]결승기록지!$E$18</f>
        <v>서울개일초</v>
      </c>
      <c r="Z25" s="22" t="str">
        <f>[11]결승기록지!$F$18</f>
        <v>2:53.88</v>
      </c>
    </row>
    <row r="26" spans="1:29" s="27" customFormat="1" ht="13.5" customHeight="1">
      <c r="A26" s="44">
        <v>5</v>
      </c>
      <c r="B26" s="39" t="s">
        <v>32</v>
      </c>
      <c r="C26" s="28" t="str">
        <f>[12]높이!$C$11</f>
        <v>이다연</v>
      </c>
      <c r="D26" s="29" t="str">
        <f>[12]높이!$E$11</f>
        <v>경기현산초</v>
      </c>
      <c r="E26" s="30" t="str">
        <f>[12]높이!$F$11</f>
        <v>1.40 CT</v>
      </c>
      <c r="F26" s="28" t="str">
        <f>[12]높이!$C$12</f>
        <v>서문연지</v>
      </c>
      <c r="G26" s="29" t="str">
        <f>[12]높이!$E$12</f>
        <v>인천갑룡초</v>
      </c>
      <c r="H26" s="38" t="str">
        <f>[12]높이!$F$12</f>
        <v>1.35</v>
      </c>
      <c r="I26" s="28" t="str">
        <f>[12]높이!$C$13</f>
        <v>석예율</v>
      </c>
      <c r="J26" s="29" t="str">
        <f>[12]높이!$E$13</f>
        <v>경기현산초</v>
      </c>
      <c r="K26" s="38" t="str">
        <f>[12]높이!$F$13</f>
        <v>1.30</v>
      </c>
      <c r="L26" s="28" t="str">
        <f>[12]높이!$C$14</f>
        <v>도은아</v>
      </c>
      <c r="M26" s="29" t="str">
        <f>[12]높이!$E$14</f>
        <v>충남서천초</v>
      </c>
      <c r="N26" s="30" t="str">
        <f>[12]높이!$F$14</f>
        <v>1.25</v>
      </c>
      <c r="O26" s="28" t="str">
        <f>[12]높이!$C$15</f>
        <v>김리나</v>
      </c>
      <c r="P26" s="29" t="str">
        <f>[12]높이!$E$15</f>
        <v>전북봉서초</v>
      </c>
      <c r="Q26" s="38" t="str">
        <f>[12]높이!$F$15</f>
        <v>1.20</v>
      </c>
      <c r="R26" s="28" t="str">
        <f>[12]높이!$C$16</f>
        <v>노다인</v>
      </c>
      <c r="S26" s="29" t="str">
        <f>[12]높이!$E$16</f>
        <v>서울당현초</v>
      </c>
      <c r="T26" s="38" t="str">
        <f>[12]높이!$F$16</f>
        <v>1.20</v>
      </c>
      <c r="U26" s="28" t="str">
        <f>[12]높이!$C$17</f>
        <v>이윤하</v>
      </c>
      <c r="V26" s="29" t="str">
        <f>[12]높이!$E$17</f>
        <v>서울녹번초</v>
      </c>
      <c r="W26" s="38" t="str">
        <f>[12]높이!$F$17</f>
        <v>1.20</v>
      </c>
      <c r="X26" s="28" t="str">
        <f>[12]높이!$C$18</f>
        <v>정하주</v>
      </c>
      <c r="Y26" s="29" t="str">
        <f>[12]높이!$E$18</f>
        <v>충북동성초</v>
      </c>
      <c r="Z26" s="30" t="str">
        <f>[12]높이!$F$18</f>
        <v>1.15</v>
      </c>
      <c r="AA26" s="19"/>
      <c r="AB26" s="19"/>
      <c r="AC26" s="19"/>
    </row>
    <row r="27" spans="1:29" s="27" customFormat="1" ht="13.5" customHeight="1">
      <c r="A27" s="109">
        <v>4</v>
      </c>
      <c r="B27" s="14" t="s">
        <v>33</v>
      </c>
      <c r="C27" s="20" t="str">
        <f>[12]멀리!$C$11</f>
        <v>한민서</v>
      </c>
      <c r="D27" s="21" t="str">
        <f>[12]멀리!$E$11</f>
        <v>경기용인성산초</v>
      </c>
      <c r="E27" s="22" t="str">
        <f>[12]멀리!$F$11</f>
        <v>4.49 CR</v>
      </c>
      <c r="F27" s="20" t="str">
        <f>[12]멀리!$C$12</f>
        <v>유비비아나</v>
      </c>
      <c r="G27" s="21" t="str">
        <f>[12]멀리!$E$12</f>
        <v>부산초읍초</v>
      </c>
      <c r="H27" s="41" t="str">
        <f>[12]멀리!$F$12</f>
        <v>4.46 CR</v>
      </c>
      <c r="I27" s="20" t="str">
        <f>[12]멀리!$C$13</f>
        <v>서민서</v>
      </c>
      <c r="J27" s="21" t="str">
        <f>[12]멀리!$E$13</f>
        <v>대전용전초</v>
      </c>
      <c r="K27" s="41" t="str">
        <f>[12]멀리!$F$13</f>
        <v>4.30 CR</v>
      </c>
      <c r="L27" s="20" t="str">
        <f>[12]멀리!$C$14</f>
        <v>김유희</v>
      </c>
      <c r="M27" s="21" t="str">
        <f>[12]멀리!$E$14</f>
        <v>충북음성대소초</v>
      </c>
      <c r="N27" s="22" t="str">
        <f>[12]멀리!$F$14</f>
        <v>4.28 CR</v>
      </c>
      <c r="O27" s="20" t="str">
        <f>[12]멀리!$C$15</f>
        <v>왕서윤</v>
      </c>
      <c r="P27" s="21" t="str">
        <f>[12]멀리!$E$15</f>
        <v>서울증산초</v>
      </c>
      <c r="Q27" s="41" t="str">
        <f>[12]멀리!$F$15</f>
        <v>4.27 CR</v>
      </c>
      <c r="R27" s="20" t="str">
        <f>[12]멀리!$C$16</f>
        <v>홍윤아</v>
      </c>
      <c r="S27" s="21" t="str">
        <f>[12]멀리!$E$16</f>
        <v>대전옥계초</v>
      </c>
      <c r="T27" s="22" t="str">
        <f>[12]멀리!$F$16</f>
        <v>4.20</v>
      </c>
      <c r="U27" s="20" t="str">
        <f>[12]멀리!$C$17</f>
        <v>이라임</v>
      </c>
      <c r="V27" s="21" t="str">
        <f>[12]멀리!$E$17</f>
        <v>홍성초</v>
      </c>
      <c r="W27" s="22" t="str">
        <f>[12]멀리!$F$17</f>
        <v>3.94</v>
      </c>
      <c r="X27" s="20" t="str">
        <f>[12]멀리!$C$18</f>
        <v>이효린</v>
      </c>
      <c r="Y27" s="21" t="str">
        <f>[12]멀리!$E$18</f>
        <v>서울신북초</v>
      </c>
      <c r="Z27" s="22" t="str">
        <f>[12]멀리!$F$18</f>
        <v>3.94</v>
      </c>
    </row>
    <row r="28" spans="1:29" s="27" customFormat="1" ht="13.5" customHeight="1">
      <c r="A28" s="109"/>
      <c r="B28" s="13" t="s">
        <v>28</v>
      </c>
      <c r="C28" s="32"/>
      <c r="D28" s="24" t="str">
        <f>[12]멀리!$G$11</f>
        <v>-0.5</v>
      </c>
      <c r="E28" s="25"/>
      <c r="F28" s="23"/>
      <c r="G28" s="24" t="str">
        <f>[12]멀리!$G$12</f>
        <v>-0.2</v>
      </c>
      <c r="H28" s="25"/>
      <c r="I28" s="23"/>
      <c r="J28" s="24" t="str">
        <f>[12]멀리!$G$13</f>
        <v>-0.4</v>
      </c>
      <c r="K28" s="63"/>
      <c r="L28" s="32"/>
      <c r="M28" s="24" t="str">
        <f>[12]멀리!$G$14</f>
        <v>-0.2</v>
      </c>
      <c r="N28" s="63"/>
      <c r="O28" s="23"/>
      <c r="P28" s="24" t="str">
        <f>[12]멀리!$G$15</f>
        <v>-0.7</v>
      </c>
      <c r="Q28" s="63"/>
      <c r="R28" s="23"/>
      <c r="S28" s="24" t="str">
        <f>[12]멀리!$G$16</f>
        <v>-0.0</v>
      </c>
      <c r="T28" s="25"/>
      <c r="U28" s="42"/>
      <c r="V28" s="24" t="str">
        <f>[12]멀리!$G$17</f>
        <v>0.5</v>
      </c>
      <c r="W28" s="63"/>
      <c r="X28" s="23"/>
      <c r="Y28" s="24" t="str">
        <f>[12]멀리!$G$18</f>
        <v>-0.5</v>
      </c>
      <c r="Z28" s="25"/>
    </row>
    <row r="29" spans="1:29" s="27" customFormat="1" ht="13.5" customHeight="1">
      <c r="A29" s="40">
        <v>3</v>
      </c>
      <c r="B29" s="15" t="s">
        <v>34</v>
      </c>
      <c r="C29" s="16" t="str">
        <f>[12]포환!$C$11</f>
        <v>김채연</v>
      </c>
      <c r="D29" s="17" t="str">
        <f>[12]포환!$E$11</f>
        <v>대전대화초</v>
      </c>
      <c r="E29" s="18" t="str">
        <f>[12]포환!$F$11</f>
        <v>9.39 CR</v>
      </c>
      <c r="F29" s="16" t="str">
        <f>[12]포환!$C$12</f>
        <v>차예린</v>
      </c>
      <c r="G29" s="17" t="str">
        <f>[12]포환!$E$12</f>
        <v>신어초</v>
      </c>
      <c r="H29" s="37" t="str">
        <f>[12]포환!$F$12</f>
        <v>8.92 CR</v>
      </c>
      <c r="I29" s="16" t="str">
        <f>[12]포환!$C$13</f>
        <v>조혜경</v>
      </c>
      <c r="J29" s="17" t="str">
        <f>[12]포환!$E$13</f>
        <v>신어초</v>
      </c>
      <c r="K29" s="37" t="str">
        <f>[12]포환!$F$13</f>
        <v>8.85 CR</v>
      </c>
      <c r="L29" s="16" t="str">
        <f>[12]포환!$C$14</f>
        <v>임소민</v>
      </c>
      <c r="M29" s="17" t="str">
        <f>[12]포환!$E$14</f>
        <v>충북동성초</v>
      </c>
      <c r="N29" s="18" t="str">
        <f>[12]포환!$F$14</f>
        <v>8.41</v>
      </c>
      <c r="O29" s="16" t="str">
        <f>[12]포환!$C$15</f>
        <v>한예린</v>
      </c>
      <c r="P29" s="17" t="str">
        <f>[12]포환!$E$15</f>
        <v>충남서천초</v>
      </c>
      <c r="Q29" s="37" t="str">
        <f>[12]포환!$F$15</f>
        <v>7.72</v>
      </c>
      <c r="R29" s="16" t="str">
        <f>[12]포환!$C$16</f>
        <v>서민서</v>
      </c>
      <c r="S29" s="17" t="str">
        <f>[12]포환!$E$16</f>
        <v>대전용전초</v>
      </c>
      <c r="T29" s="18" t="str">
        <f>[12]포환!$F$16</f>
        <v>7.68</v>
      </c>
      <c r="U29" s="16" t="str">
        <f>[12]포환!$C$17</f>
        <v>이수정</v>
      </c>
      <c r="V29" s="17" t="str">
        <f>[12]포환!$E$17</f>
        <v>경남거창초</v>
      </c>
      <c r="W29" s="18" t="str">
        <f>[12]포환!$F$17</f>
        <v>7.53</v>
      </c>
      <c r="X29" s="16" t="str">
        <f>[12]포환!$C$18</f>
        <v>김윤정</v>
      </c>
      <c r="Y29" s="17" t="str">
        <f>[12]포환!$E$18</f>
        <v>충북동성초</v>
      </c>
      <c r="Z29" s="18" t="str">
        <f>[12]포환!$F$18</f>
        <v>7.10</v>
      </c>
    </row>
    <row r="30" spans="1:29" s="27" customFormat="1" ht="13.5" customHeight="1">
      <c r="A30" s="33"/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</row>
    <row r="31" spans="1:29" s="9" customFormat="1" ht="14.25" customHeight="1">
      <c r="A31" s="36"/>
      <c r="B31" s="11" t="s">
        <v>49</v>
      </c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</row>
    <row r="32" spans="1:29">
      <c r="A32" s="36"/>
    </row>
    <row r="33" spans="1:1">
      <c r="A33" s="36"/>
    </row>
  </sheetData>
  <mergeCells count="11">
    <mergeCell ref="A13:A14"/>
    <mergeCell ref="A9:A10"/>
    <mergeCell ref="E2:T2"/>
    <mergeCell ref="B3:C3"/>
    <mergeCell ref="F3:S3"/>
    <mergeCell ref="A7:A8"/>
    <mergeCell ref="B17:C17"/>
    <mergeCell ref="F17:S17"/>
    <mergeCell ref="A21:A22"/>
    <mergeCell ref="A23:A24"/>
    <mergeCell ref="A27:A28"/>
  </mergeCells>
  <phoneticPr fontId="2" type="noConversion"/>
  <pageMargins left="0.35" right="0" top="0" bottom="0" header="0" footer="0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3"/>
  <sheetViews>
    <sheetView showGridLines="0" view="pageBreakPreview" zoomScale="110" zoomScaleSheetLayoutView="110" workbookViewId="0">
      <selection activeCell="AB7" sqref="AB7"/>
    </sheetView>
  </sheetViews>
  <sheetFormatPr defaultRowHeight="13.5"/>
  <cols>
    <col min="1" max="1" width="2.33203125" style="35" customWidth="1"/>
    <col min="2" max="2" width="5.44140625" customWidth="1"/>
    <col min="3" max="3" width="3.77734375" customWidth="1"/>
    <col min="4" max="4" width="4.77734375" customWidth="1"/>
    <col min="5" max="5" width="5.77734375" customWidth="1"/>
    <col min="6" max="6" width="3.77734375" customWidth="1"/>
    <col min="7" max="7" width="4.77734375" customWidth="1"/>
    <col min="8" max="8" width="5.77734375" customWidth="1"/>
    <col min="9" max="9" width="3.77734375" customWidth="1"/>
    <col min="10" max="10" width="4.77734375" customWidth="1"/>
    <col min="11" max="11" width="5.77734375" customWidth="1"/>
    <col min="12" max="12" width="3.77734375" customWidth="1"/>
    <col min="13" max="13" width="4.77734375" customWidth="1"/>
    <col min="14" max="14" width="5.77734375" customWidth="1"/>
    <col min="15" max="15" width="3.77734375" customWidth="1"/>
    <col min="16" max="16" width="4.77734375" customWidth="1"/>
    <col min="17" max="17" width="5.77734375" customWidth="1"/>
    <col min="18" max="18" width="3.77734375" customWidth="1"/>
    <col min="19" max="19" width="4.77734375" customWidth="1"/>
    <col min="20" max="20" width="5.77734375" customWidth="1"/>
    <col min="21" max="21" width="3.77734375" customWidth="1"/>
    <col min="22" max="22" width="4.77734375" customWidth="1"/>
    <col min="23" max="23" width="5.77734375" customWidth="1"/>
    <col min="24" max="24" width="3.77734375" customWidth="1"/>
    <col min="25" max="25" width="4.77734375" customWidth="1"/>
    <col min="26" max="26" width="5.77734375" customWidth="1"/>
  </cols>
  <sheetData>
    <row r="1" spans="1:29">
      <c r="A1" s="34"/>
    </row>
    <row r="2" spans="1:29" s="9" customFormat="1" ht="55.5" customHeight="1" thickBot="1">
      <c r="A2" s="34"/>
      <c r="B2" s="10"/>
      <c r="C2" s="10"/>
      <c r="D2" s="10"/>
      <c r="E2" s="112" t="s">
        <v>84</v>
      </c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3"/>
      <c r="Q2" s="113"/>
      <c r="R2" s="113"/>
      <c r="S2" s="113"/>
      <c r="T2" s="113"/>
      <c r="U2" s="31" t="s">
        <v>24</v>
      </c>
      <c r="V2" s="31"/>
      <c r="W2" s="31"/>
      <c r="X2" s="31"/>
      <c r="Y2" s="31"/>
      <c r="Z2" s="31"/>
    </row>
    <row r="3" spans="1:29" s="9" customFormat="1" ht="14.25" thickTop="1">
      <c r="A3" s="35"/>
      <c r="B3" s="110" t="s">
        <v>52</v>
      </c>
      <c r="C3" s="110"/>
      <c r="D3" s="10"/>
      <c r="E3" s="10"/>
      <c r="F3" s="114" t="s">
        <v>85</v>
      </c>
      <c r="G3" s="114"/>
      <c r="H3" s="114"/>
      <c r="I3" s="114"/>
      <c r="J3" s="114"/>
      <c r="K3" s="114"/>
      <c r="L3" s="114"/>
      <c r="M3" s="114"/>
      <c r="N3" s="114"/>
      <c r="O3" s="114"/>
      <c r="P3" s="114"/>
      <c r="Q3" s="114"/>
      <c r="R3" s="114"/>
      <c r="S3" s="114"/>
      <c r="T3" s="10"/>
      <c r="U3" s="10"/>
      <c r="V3" s="10"/>
      <c r="W3" s="10"/>
      <c r="X3" s="10"/>
      <c r="Y3" s="10"/>
      <c r="Z3" s="10"/>
    </row>
    <row r="4" spans="1:29" ht="9.75" customHeight="1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9">
      <c r="B5" s="7" t="s">
        <v>8</v>
      </c>
      <c r="C5" s="2"/>
      <c r="D5" s="3" t="s">
        <v>9</v>
      </c>
      <c r="E5" s="4"/>
      <c r="F5" s="2"/>
      <c r="G5" s="3" t="s">
        <v>12</v>
      </c>
      <c r="H5" s="4"/>
      <c r="I5" s="2"/>
      <c r="J5" s="3" t="s">
        <v>1</v>
      </c>
      <c r="K5" s="4"/>
      <c r="L5" s="2"/>
      <c r="M5" s="3" t="s">
        <v>2</v>
      </c>
      <c r="N5" s="4"/>
      <c r="O5" s="2"/>
      <c r="P5" s="3" t="s">
        <v>3</v>
      </c>
      <c r="Q5" s="4"/>
      <c r="R5" s="2"/>
      <c r="S5" s="3" t="s">
        <v>4</v>
      </c>
      <c r="T5" s="4"/>
      <c r="U5" s="2"/>
      <c r="V5" s="3" t="s">
        <v>5</v>
      </c>
      <c r="W5" s="4"/>
      <c r="X5" s="2"/>
      <c r="Y5" s="3" t="s">
        <v>10</v>
      </c>
      <c r="Z5" s="4"/>
    </row>
    <row r="6" spans="1:29" ht="14.25" thickBot="1">
      <c r="A6" s="36"/>
      <c r="B6" s="6" t="s">
        <v>18</v>
      </c>
      <c r="C6" s="5" t="s">
        <v>6</v>
      </c>
      <c r="D6" s="5" t="s">
        <v>11</v>
      </c>
      <c r="E6" s="5" t="s">
        <v>7</v>
      </c>
      <c r="F6" s="5" t="s">
        <v>6</v>
      </c>
      <c r="G6" s="5" t="s">
        <v>11</v>
      </c>
      <c r="H6" s="5" t="s">
        <v>7</v>
      </c>
      <c r="I6" s="5" t="s">
        <v>6</v>
      </c>
      <c r="J6" s="5" t="s">
        <v>11</v>
      </c>
      <c r="K6" s="5" t="s">
        <v>7</v>
      </c>
      <c r="L6" s="5" t="s">
        <v>6</v>
      </c>
      <c r="M6" s="5" t="s">
        <v>11</v>
      </c>
      <c r="N6" s="5" t="s">
        <v>7</v>
      </c>
      <c r="O6" s="5" t="s">
        <v>6</v>
      </c>
      <c r="P6" s="5" t="s">
        <v>11</v>
      </c>
      <c r="Q6" s="5" t="s">
        <v>7</v>
      </c>
      <c r="R6" s="5" t="s">
        <v>6</v>
      </c>
      <c r="S6" s="5" t="s">
        <v>11</v>
      </c>
      <c r="T6" s="5" t="s">
        <v>7</v>
      </c>
      <c r="U6" s="5" t="s">
        <v>6</v>
      </c>
      <c r="V6" s="5" t="s">
        <v>11</v>
      </c>
      <c r="W6" s="5" t="s">
        <v>7</v>
      </c>
      <c r="X6" s="5" t="s">
        <v>6</v>
      </c>
      <c r="Y6" s="5" t="s">
        <v>11</v>
      </c>
      <c r="Z6" s="5" t="s">
        <v>7</v>
      </c>
    </row>
    <row r="7" spans="1:29" s="27" customFormat="1" ht="13.5" customHeight="1" thickTop="1">
      <c r="A7" s="109">
        <v>3</v>
      </c>
      <c r="B7" s="14" t="s">
        <v>19</v>
      </c>
      <c r="C7" s="20" t="str">
        <f>[13]결승기록지!$C$11</f>
        <v>손성현</v>
      </c>
      <c r="D7" s="21" t="str">
        <f>[13]결승기록지!$E$11</f>
        <v>경남창동초</v>
      </c>
      <c r="E7" s="22" t="str">
        <f>[13]결승기록지!$F$11</f>
        <v>12.23</v>
      </c>
      <c r="F7" s="20" t="str">
        <f>[13]결승기록지!$C$12</f>
        <v>유지우</v>
      </c>
      <c r="G7" s="21" t="str">
        <f>[13]결승기록지!$E$12</f>
        <v>충북칠금초</v>
      </c>
      <c r="H7" s="22" t="str">
        <f>[13]결승기록지!$F$12</f>
        <v>12.26</v>
      </c>
      <c r="I7" s="20" t="str">
        <f>[13]결승기록지!$C$13</f>
        <v>장순민</v>
      </c>
      <c r="J7" s="21" t="str">
        <f>[13]결승기록지!$E$13</f>
        <v>경기금향초</v>
      </c>
      <c r="K7" s="22" t="str">
        <f>[13]결승기록지!$F$13</f>
        <v>12.28</v>
      </c>
      <c r="L7" s="20" t="str">
        <f>[13]결승기록지!$C$14</f>
        <v>이창규</v>
      </c>
      <c r="M7" s="21" t="str">
        <f>[13]결승기록지!$E$14</f>
        <v>서울동의초</v>
      </c>
      <c r="N7" s="22" t="str">
        <f>[13]결승기록지!$F$14</f>
        <v>12.66</v>
      </c>
      <c r="O7" s="20" t="str">
        <f>[13]결승기록지!$C$15</f>
        <v>손주영</v>
      </c>
      <c r="P7" s="21" t="str">
        <f>[13]결승기록지!$E$15</f>
        <v>서울경동초</v>
      </c>
      <c r="Q7" s="22" t="str">
        <f>[13]결승기록지!$F$15</f>
        <v>12.70</v>
      </c>
      <c r="R7" s="20" t="str">
        <f>[13]결승기록지!$C$16</f>
        <v>오준혁</v>
      </c>
      <c r="S7" s="21" t="str">
        <f>[13]결승기록지!$E$16</f>
        <v>석전초</v>
      </c>
      <c r="T7" s="22" t="str">
        <f>[13]결승기록지!$F$16</f>
        <v>12.79</v>
      </c>
      <c r="U7" s="20"/>
      <c r="V7" s="21"/>
      <c r="W7" s="22"/>
      <c r="X7" s="20"/>
      <c r="Y7" s="21"/>
      <c r="Z7" s="22"/>
    </row>
    <row r="8" spans="1:29" s="27" customFormat="1" ht="13.5" customHeight="1">
      <c r="A8" s="109"/>
      <c r="B8" s="13" t="s">
        <v>20</v>
      </c>
      <c r="C8" s="23"/>
      <c r="D8" s="24" t="str">
        <f>[13]결승기록지!$G$8</f>
        <v>1.5</v>
      </c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5"/>
    </row>
    <row r="9" spans="1:29" s="27" customFormat="1" ht="13.5" customHeight="1">
      <c r="A9" s="109">
        <v>4</v>
      </c>
      <c r="B9" s="14" t="s">
        <v>22</v>
      </c>
      <c r="C9" s="20" t="str">
        <f>[14]결승기록지!$C$11</f>
        <v>손성현</v>
      </c>
      <c r="D9" s="21" t="str">
        <f>[14]결승기록지!$E$11</f>
        <v>경남창동초</v>
      </c>
      <c r="E9" s="22" t="str">
        <f>[14]결승기록지!$F$11</f>
        <v>24.96</v>
      </c>
      <c r="F9" s="20" t="str">
        <f>[14]결승기록지!$C$12</f>
        <v>유지우</v>
      </c>
      <c r="G9" s="21" t="str">
        <f>[14]결승기록지!$E$12</f>
        <v>충북칠금초</v>
      </c>
      <c r="H9" s="22" t="str">
        <f>[14]결승기록지!$F$12</f>
        <v>25.46</v>
      </c>
      <c r="I9" s="20" t="str">
        <f>[14]결승기록지!$C$13</f>
        <v>김재겸</v>
      </c>
      <c r="J9" s="21" t="str">
        <f>[14]결승기록지!$E$13</f>
        <v>충북음성대소초</v>
      </c>
      <c r="K9" s="22" t="str">
        <f>[14]결승기록지!$F$13</f>
        <v>26.24</v>
      </c>
      <c r="L9" s="20" t="str">
        <f>[14]결승기록지!$C$14</f>
        <v>오준혁</v>
      </c>
      <c r="M9" s="21" t="str">
        <f>[14]결승기록지!$E$14</f>
        <v>석전초</v>
      </c>
      <c r="N9" s="22" t="str">
        <f>[14]결승기록지!$F$14</f>
        <v>26.35</v>
      </c>
      <c r="O9" s="20" t="str">
        <f>[14]결승기록지!$C$15</f>
        <v>손주영</v>
      </c>
      <c r="P9" s="21" t="str">
        <f>[14]결승기록지!$E$15</f>
        <v>서울경동초</v>
      </c>
      <c r="Q9" s="22" t="str">
        <f>[14]결승기록지!$F$15</f>
        <v>26.39</v>
      </c>
      <c r="R9" s="20"/>
      <c r="S9" s="21"/>
      <c r="T9" s="22"/>
      <c r="U9" s="20"/>
      <c r="V9" s="21"/>
      <c r="W9" s="22"/>
      <c r="X9" s="20"/>
      <c r="Y9" s="21"/>
      <c r="Z9" s="22"/>
    </row>
    <row r="10" spans="1:29" s="27" customFormat="1" ht="13.5" customHeight="1">
      <c r="A10" s="109"/>
      <c r="B10" s="13" t="s">
        <v>20</v>
      </c>
      <c r="C10" s="23"/>
      <c r="D10" s="24" t="str">
        <f>[14]결승기록지!$G$8</f>
        <v>-0.4</v>
      </c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5"/>
    </row>
    <row r="11" spans="1:29" s="27" customFormat="1" ht="13.5" customHeight="1">
      <c r="A11" s="40">
        <v>3</v>
      </c>
      <c r="B11" s="15" t="s">
        <v>23</v>
      </c>
      <c r="C11" s="20" t="str">
        <f>[15]결승기록지!$C$11</f>
        <v>김태산</v>
      </c>
      <c r="D11" s="21" t="str">
        <f>[15]결승기록지!$E$11</f>
        <v>충남한울초</v>
      </c>
      <c r="E11" s="22" t="str">
        <f>[15]결승기록지!$F$11</f>
        <v>2:15.88</v>
      </c>
      <c r="F11" s="20" t="str">
        <f>[15]결승기록지!$C$12</f>
        <v>김강석</v>
      </c>
      <c r="G11" s="21" t="str">
        <f>[15]결승기록지!$E$12</f>
        <v>화순초</v>
      </c>
      <c r="H11" s="22" t="str">
        <f>[15]결승기록지!$F$12</f>
        <v>2:16.84</v>
      </c>
      <c r="I11" s="20" t="str">
        <f>[15]결승기록지!$C$13</f>
        <v>최다원</v>
      </c>
      <c r="J11" s="21" t="str">
        <f>[15]결승기록지!$E$13</f>
        <v>경북안동용상초</v>
      </c>
      <c r="K11" s="22" t="str">
        <f>[15]결승기록지!$F$13</f>
        <v>2:17.56</v>
      </c>
      <c r="L11" s="20" t="str">
        <f>[15]결승기록지!$C$14</f>
        <v>김민현</v>
      </c>
      <c r="M11" s="21" t="str">
        <f>[15]결승기록지!$E$14</f>
        <v>경북모전초</v>
      </c>
      <c r="N11" s="22" t="str">
        <f>[15]결승기록지!$F$14</f>
        <v>2:22.17</v>
      </c>
      <c r="O11" s="20" t="str">
        <f>[15]결승기록지!$C$15</f>
        <v>신누리</v>
      </c>
      <c r="P11" s="21" t="str">
        <f>[15]결승기록지!$E$15</f>
        <v>서울당현초</v>
      </c>
      <c r="Q11" s="22" t="str">
        <f>[15]결승기록지!$F$15</f>
        <v>2:23.30</v>
      </c>
      <c r="R11" s="20" t="str">
        <f>[15]결승기록지!$C$16</f>
        <v>배지성</v>
      </c>
      <c r="S11" s="21" t="str">
        <f>[15]결승기록지!$E$16</f>
        <v>전북고창초</v>
      </c>
      <c r="T11" s="22" t="str">
        <f>[15]결승기록지!$F$16</f>
        <v>2:23.36</v>
      </c>
      <c r="U11" s="20" t="str">
        <f>[15]결승기록지!$C$17</f>
        <v>이준석</v>
      </c>
      <c r="V11" s="21" t="str">
        <f>[15]결승기록지!$E$17</f>
        <v>대전옥계초</v>
      </c>
      <c r="W11" s="22" t="str">
        <f>[15]결승기록지!$F$17</f>
        <v>2:23.71</v>
      </c>
      <c r="X11" s="20" t="str">
        <f>[15]결승기록지!$C$18</f>
        <v>권태린</v>
      </c>
      <c r="Y11" s="21" t="str">
        <f>[15]결승기록지!$E$18</f>
        <v>포은초</v>
      </c>
      <c r="Z11" s="22" t="str">
        <f>[15]결승기록지!$F$18</f>
        <v>2:24.23</v>
      </c>
    </row>
    <row r="12" spans="1:29" s="27" customFormat="1" ht="13.5" customHeight="1">
      <c r="A12" s="44">
        <v>4</v>
      </c>
      <c r="B12" s="39" t="s">
        <v>32</v>
      </c>
      <c r="C12" s="28" t="str">
        <f>[16]높이!$C$11</f>
        <v>곽시헌</v>
      </c>
      <c r="D12" s="29" t="str">
        <f>[16]높이!$E$11</f>
        <v>충북장야초</v>
      </c>
      <c r="E12" s="30" t="str">
        <f>[16]높이!$F$11</f>
        <v>1.70 CR</v>
      </c>
      <c r="F12" s="28" t="str">
        <f>[16]높이!$C$12</f>
        <v>이유건</v>
      </c>
      <c r="G12" s="29" t="str">
        <f>[16]높이!$E$12</f>
        <v>경북약동초</v>
      </c>
      <c r="H12" s="30" t="str">
        <f>[16]높이!$F$12</f>
        <v>1.50</v>
      </c>
      <c r="I12" s="28" t="str">
        <f>[16]높이!$C$13</f>
        <v>장예준</v>
      </c>
      <c r="J12" s="29" t="str">
        <f>[16]높이!$E$13</f>
        <v>전남성산초</v>
      </c>
      <c r="K12" s="30" t="str">
        <f>[16]높이!$F$13</f>
        <v>1.45</v>
      </c>
      <c r="L12" s="28" t="str">
        <f>[16]높이!$C$14</f>
        <v>전시후</v>
      </c>
      <c r="M12" s="29" t="str">
        <f>[16]높이!$E$14</f>
        <v>부산초읍초</v>
      </c>
      <c r="N12" s="30" t="str">
        <f>[16]높이!$F$14</f>
        <v>1.45</v>
      </c>
      <c r="O12" s="28" t="str">
        <f>[16]높이!$C$15</f>
        <v>장요운</v>
      </c>
      <c r="P12" s="29" t="str">
        <f>[16]높이!$E$15</f>
        <v>서울숭덕초</v>
      </c>
      <c r="Q12" s="30" t="str">
        <f>[16]높이!$F$15</f>
        <v>1.45</v>
      </c>
      <c r="R12" s="28" t="str">
        <f>[16]높이!$C$16</f>
        <v>김재형</v>
      </c>
      <c r="S12" s="29" t="str">
        <f>[16]높이!$E$16</f>
        <v>전남영광초</v>
      </c>
      <c r="T12" s="38" t="str">
        <f>[16]높이!$F$16</f>
        <v>1.45</v>
      </c>
      <c r="U12" s="28" t="str">
        <f>[16]높이!$C$17</f>
        <v>김정우</v>
      </c>
      <c r="V12" s="29" t="str">
        <f>[16]높이!$E$17</f>
        <v>개봉초</v>
      </c>
      <c r="W12" s="38" t="str">
        <f>[16]높이!$F$17</f>
        <v>1.45</v>
      </c>
      <c r="X12" s="28" t="str">
        <f>[16]높이!$C$18</f>
        <v>김동익</v>
      </c>
      <c r="Y12" s="29" t="str">
        <f>[16]높이!$E$18</f>
        <v>서울당현초</v>
      </c>
      <c r="Z12" s="30" t="str">
        <f>[16]높이!$F$18</f>
        <v>1.40</v>
      </c>
      <c r="AA12" s="19"/>
      <c r="AB12" s="19"/>
      <c r="AC12" s="19"/>
    </row>
    <row r="13" spans="1:29" s="27" customFormat="1" ht="13.5" customHeight="1">
      <c r="A13" s="109">
        <v>5</v>
      </c>
      <c r="B13" s="14" t="s">
        <v>21</v>
      </c>
      <c r="C13" s="20" t="str">
        <f>[16]멀리!$C$11</f>
        <v>권도윤</v>
      </c>
      <c r="D13" s="21" t="str">
        <f>[16]멀리!$E$11</f>
        <v>황상초</v>
      </c>
      <c r="E13" s="22" t="str">
        <f>[16]멀리!$F$11</f>
        <v>5.61 CT</v>
      </c>
      <c r="F13" s="20" t="str">
        <f>[16]멀리!$C$12</f>
        <v>장순민</v>
      </c>
      <c r="G13" s="21" t="str">
        <f>[16]멀리!$E$12</f>
        <v>경기금향초</v>
      </c>
      <c r="H13" s="41" t="str">
        <f>[16]멀리!$F$12</f>
        <v>5.51</v>
      </c>
      <c r="I13" s="20" t="str">
        <f>[16]멀리!$C$13</f>
        <v>이유건</v>
      </c>
      <c r="J13" s="21" t="str">
        <f>[16]멀리!$E$13</f>
        <v>경북약동초</v>
      </c>
      <c r="K13" s="41" t="str">
        <f>[16]멀리!$F$13</f>
        <v>5.39</v>
      </c>
      <c r="L13" s="20" t="str">
        <f>[16]멀리!$C$14</f>
        <v>차해린</v>
      </c>
      <c r="M13" s="21" t="str">
        <f>[16]멀리!$E$14</f>
        <v>인천서창초</v>
      </c>
      <c r="N13" s="22" t="str">
        <f>[16]멀리!$F$14</f>
        <v>5.15</v>
      </c>
      <c r="O13" s="20" t="str">
        <f>[16]멀리!$C$15</f>
        <v>민경민</v>
      </c>
      <c r="P13" s="21" t="str">
        <f>[16]멀리!$E$15</f>
        <v>세종조치원대동초</v>
      </c>
      <c r="Q13" s="41" t="str">
        <f>[16]멀리!$F$15</f>
        <v>5.04</v>
      </c>
      <c r="R13" s="20" t="str">
        <f>[16]멀리!$C$16</f>
        <v>장한빛</v>
      </c>
      <c r="S13" s="21" t="str">
        <f>[16]멀리!$E$16</f>
        <v>서울신북초</v>
      </c>
      <c r="T13" s="22" t="str">
        <f>[16]멀리!$F$16</f>
        <v>4.89</v>
      </c>
      <c r="U13" s="20" t="str">
        <f>[16]멀리!$C$17</f>
        <v>이하진</v>
      </c>
      <c r="V13" s="21" t="str">
        <f>[16]멀리!$E$17</f>
        <v>대전관평초</v>
      </c>
      <c r="W13" s="22" t="str">
        <f>[16]멀리!$F$17</f>
        <v>4.72</v>
      </c>
      <c r="X13" s="20" t="str">
        <f>[16]멀리!$C$18</f>
        <v>이재준</v>
      </c>
      <c r="Y13" s="21" t="str">
        <f>[16]멀리!$E$18</f>
        <v>광양칠성초</v>
      </c>
      <c r="Z13" s="22" t="str">
        <f>[16]멀리!$F$18</f>
        <v>4.62</v>
      </c>
    </row>
    <row r="14" spans="1:29" s="27" customFormat="1" ht="13.5" customHeight="1">
      <c r="A14" s="109"/>
      <c r="B14" s="13" t="s">
        <v>20</v>
      </c>
      <c r="C14" s="32"/>
      <c r="D14" s="24" t="str">
        <f>[16]멀리!$G$11</f>
        <v>-0.2</v>
      </c>
      <c r="E14" s="25"/>
      <c r="F14" s="23"/>
      <c r="G14" s="24" t="str">
        <f>[16]멀리!$G$12</f>
        <v>-0.0</v>
      </c>
      <c r="H14" s="63"/>
      <c r="I14" s="23"/>
      <c r="J14" s="24" t="str">
        <f>[16]멀리!$G$13</f>
        <v>-0.1</v>
      </c>
      <c r="K14" s="25"/>
      <c r="L14" s="32"/>
      <c r="M14" s="24" t="str">
        <f>[16]멀리!$G$14</f>
        <v>-0.1</v>
      </c>
      <c r="N14" s="25"/>
      <c r="O14" s="23"/>
      <c r="P14" s="24" t="str">
        <f>[16]멀리!$G$15</f>
        <v>0.1</v>
      </c>
      <c r="Q14" s="25"/>
      <c r="R14" s="23"/>
      <c r="S14" s="24" t="str">
        <f>[16]멀리!$G$16</f>
        <v>-0.0</v>
      </c>
      <c r="T14" s="63"/>
      <c r="U14" s="42"/>
      <c r="V14" s="24" t="str">
        <f>[16]멀리!$G$17</f>
        <v>-0.5</v>
      </c>
      <c r="W14" s="63"/>
      <c r="X14" s="23"/>
      <c r="Y14" s="24" t="str">
        <f>[16]멀리!$G$18</f>
        <v>-0.2</v>
      </c>
      <c r="Z14" s="25"/>
    </row>
    <row r="15" spans="1:29" s="27" customFormat="1" ht="13.5" customHeight="1">
      <c r="A15" s="40">
        <v>3</v>
      </c>
      <c r="B15" s="15" t="s">
        <v>25</v>
      </c>
      <c r="C15" s="16" t="str">
        <f>[16]포환!$C$11</f>
        <v>박승혁</v>
      </c>
      <c r="D15" s="17" t="str">
        <f>[16]포환!$E$11</f>
        <v>경남장유초</v>
      </c>
      <c r="E15" s="18" t="str">
        <f>[16]포환!$F$11</f>
        <v>14.69 CR</v>
      </c>
      <c r="F15" s="16" t="str">
        <f>[16]포환!$C$12</f>
        <v>김동민</v>
      </c>
      <c r="G15" s="17" t="str">
        <f>[16]포환!$E$12</f>
        <v>경남창선초</v>
      </c>
      <c r="H15" s="18" t="str">
        <f>[16]포환!$F$12</f>
        <v>14.68 CR</v>
      </c>
      <c r="I15" s="16" t="str">
        <f>[16]포환!$C$13</f>
        <v>장현진</v>
      </c>
      <c r="J15" s="17" t="str">
        <f>[16]포환!$E$13</f>
        <v>경기정왕초</v>
      </c>
      <c r="K15" s="18" t="str">
        <f>[16]포환!$F$13</f>
        <v>13.51</v>
      </c>
      <c r="L15" s="16" t="str">
        <f>[16]포환!$C$14</f>
        <v>김선빈</v>
      </c>
      <c r="M15" s="17" t="str">
        <f>[16]포환!$E$14</f>
        <v>경남장유초</v>
      </c>
      <c r="N15" s="18" t="str">
        <f>[16]포환!$F$14</f>
        <v>13.34</v>
      </c>
      <c r="O15" s="16" t="str">
        <f>[16]포환!$C$15</f>
        <v>권지율</v>
      </c>
      <c r="P15" s="17" t="str">
        <f>[16]포환!$E$15</f>
        <v>경북구평남부초</v>
      </c>
      <c r="Q15" s="18" t="str">
        <f>[16]포환!$F$15</f>
        <v>12.93</v>
      </c>
      <c r="R15" s="16" t="str">
        <f>[16]포환!$C$16</f>
        <v>박준혁</v>
      </c>
      <c r="S15" s="17" t="str">
        <f>[16]포환!$E$16</f>
        <v>부산용산초</v>
      </c>
      <c r="T15" s="37" t="str">
        <f>[16]포환!$F$16</f>
        <v>12.53</v>
      </c>
      <c r="U15" s="16" t="str">
        <f>[16]포환!$C$17</f>
        <v>서태원</v>
      </c>
      <c r="V15" s="17" t="str">
        <f>[16]포환!$E$17</f>
        <v>충주용산초</v>
      </c>
      <c r="W15" s="37" t="str">
        <f>[16]포환!$F$17</f>
        <v>11.92</v>
      </c>
      <c r="X15" s="16" t="str">
        <f>[16]포환!$C$18</f>
        <v>서동환</v>
      </c>
      <c r="Y15" s="17" t="str">
        <f>[16]포환!$E$18</f>
        <v>서울숭덕초</v>
      </c>
      <c r="Z15" s="37" t="str">
        <f>[16]포환!$F$18</f>
        <v>11.28</v>
      </c>
    </row>
    <row r="16" spans="1:29" s="27" customFormat="1" ht="7.5" customHeight="1">
      <c r="A16" s="40"/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</row>
    <row r="17" spans="1:29" s="9" customFormat="1">
      <c r="A17" s="43"/>
      <c r="B17" s="110" t="s">
        <v>53</v>
      </c>
      <c r="C17" s="110"/>
      <c r="D17" s="10"/>
      <c r="E17" s="10"/>
      <c r="F17" s="111"/>
      <c r="G17" s="111"/>
      <c r="H17" s="111"/>
      <c r="I17" s="111"/>
      <c r="J17" s="111"/>
      <c r="K17" s="111"/>
      <c r="L17" s="111"/>
      <c r="M17" s="111"/>
      <c r="N17" s="111"/>
      <c r="O17" s="111"/>
      <c r="P17" s="111"/>
      <c r="Q17" s="111"/>
      <c r="R17" s="111"/>
      <c r="S17" s="111"/>
      <c r="T17" s="10"/>
      <c r="U17" s="10"/>
      <c r="V17" s="10"/>
      <c r="W17" s="10"/>
      <c r="X17" s="10"/>
      <c r="Y17" s="10"/>
      <c r="Z17" s="10"/>
    </row>
    <row r="18" spans="1:29" ht="9.75" customHeight="1">
      <c r="A18" s="4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9">
      <c r="A19" s="43"/>
      <c r="B19" s="7" t="s">
        <v>14</v>
      </c>
      <c r="C19" s="2"/>
      <c r="D19" s="3" t="s">
        <v>0</v>
      </c>
      <c r="E19" s="4"/>
      <c r="F19" s="2"/>
      <c r="G19" s="3" t="s">
        <v>37</v>
      </c>
      <c r="H19" s="4"/>
      <c r="I19" s="2"/>
      <c r="J19" s="3" t="s">
        <v>1</v>
      </c>
      <c r="K19" s="4"/>
      <c r="L19" s="2"/>
      <c r="M19" s="3" t="s">
        <v>2</v>
      </c>
      <c r="N19" s="4"/>
      <c r="O19" s="2"/>
      <c r="P19" s="3" t="s">
        <v>13</v>
      </c>
      <c r="Q19" s="4"/>
      <c r="R19" s="2"/>
      <c r="S19" s="3" t="s">
        <v>16</v>
      </c>
      <c r="T19" s="4"/>
      <c r="U19" s="2"/>
      <c r="V19" s="3" t="s">
        <v>5</v>
      </c>
      <c r="W19" s="4"/>
      <c r="X19" s="2"/>
      <c r="Y19" s="3" t="s">
        <v>43</v>
      </c>
      <c r="Z19" s="4"/>
    </row>
    <row r="20" spans="1:29" ht="14.25" thickBot="1">
      <c r="A20" s="40"/>
      <c r="B20" s="6" t="s">
        <v>44</v>
      </c>
      <c r="C20" s="5" t="s">
        <v>45</v>
      </c>
      <c r="D20" s="5" t="s">
        <v>46</v>
      </c>
      <c r="E20" s="5" t="s">
        <v>47</v>
      </c>
      <c r="F20" s="5" t="s">
        <v>45</v>
      </c>
      <c r="G20" s="5" t="s">
        <v>46</v>
      </c>
      <c r="H20" s="5" t="s">
        <v>47</v>
      </c>
      <c r="I20" s="5" t="s">
        <v>45</v>
      </c>
      <c r="J20" s="5" t="s">
        <v>46</v>
      </c>
      <c r="K20" s="5" t="s">
        <v>47</v>
      </c>
      <c r="L20" s="5" t="s">
        <v>45</v>
      </c>
      <c r="M20" s="5" t="s">
        <v>46</v>
      </c>
      <c r="N20" s="5" t="s">
        <v>47</v>
      </c>
      <c r="O20" s="5" t="s">
        <v>45</v>
      </c>
      <c r="P20" s="5" t="s">
        <v>46</v>
      </c>
      <c r="Q20" s="5" t="s">
        <v>47</v>
      </c>
      <c r="R20" s="5" t="s">
        <v>45</v>
      </c>
      <c r="S20" s="5" t="s">
        <v>46</v>
      </c>
      <c r="T20" s="5" t="s">
        <v>47</v>
      </c>
      <c r="U20" s="5" t="s">
        <v>45</v>
      </c>
      <c r="V20" s="5" t="s">
        <v>46</v>
      </c>
      <c r="W20" s="5" t="s">
        <v>47</v>
      </c>
      <c r="X20" s="5" t="s">
        <v>45</v>
      </c>
      <c r="Y20" s="5" t="s">
        <v>46</v>
      </c>
      <c r="Z20" s="5" t="s">
        <v>47</v>
      </c>
    </row>
    <row r="21" spans="1:29" s="27" customFormat="1" ht="13.5" customHeight="1" thickTop="1">
      <c r="A21" s="109">
        <v>3</v>
      </c>
      <c r="B21" s="14" t="s">
        <v>19</v>
      </c>
      <c r="C21" s="20" t="str">
        <f>[17]결승기록지!$C$11</f>
        <v>성채은</v>
      </c>
      <c r="D21" s="21" t="str">
        <f>[17]결승기록지!$E$11</f>
        <v>개봉초</v>
      </c>
      <c r="E21" s="22" t="str">
        <f>[17]결승기록지!$F$11</f>
        <v>13.30</v>
      </c>
      <c r="F21" s="20" t="str">
        <f>[17]결승기록지!$C$12</f>
        <v>백서희</v>
      </c>
      <c r="G21" s="21" t="str">
        <f>[17]결승기록지!$E$12</f>
        <v>전북삼례중앙초</v>
      </c>
      <c r="H21" s="22" t="str">
        <f>[17]결승기록지!$F$12</f>
        <v>13.34</v>
      </c>
      <c r="I21" s="20" t="str">
        <f>[17]결승기록지!$C$13</f>
        <v>진윤서</v>
      </c>
      <c r="J21" s="21" t="str">
        <f>[17]결승기록지!$E$13</f>
        <v>세종조치원대동초</v>
      </c>
      <c r="K21" s="22" t="str">
        <f>[17]결승기록지!$F$13</f>
        <v>13.60</v>
      </c>
      <c r="L21" s="20" t="str">
        <f>[17]결승기록지!$C$14</f>
        <v>이수민</v>
      </c>
      <c r="M21" s="21" t="str">
        <f>[17]결승기록지!$E$14</f>
        <v>서울강신초</v>
      </c>
      <c r="N21" s="22" t="str">
        <f>[17]결승기록지!$F$14</f>
        <v>13.62</v>
      </c>
      <c r="O21" s="20" t="str">
        <f>[17]결승기록지!$C$15</f>
        <v>윤예은</v>
      </c>
      <c r="P21" s="21" t="str">
        <f>[17]결승기록지!$E$15</f>
        <v>경기와동초</v>
      </c>
      <c r="Q21" s="22" t="str">
        <f>[17]결승기록지!$F$15</f>
        <v>13.80</v>
      </c>
      <c r="R21" s="20" t="str">
        <f>[17]결승기록지!$C$16</f>
        <v>백서빈</v>
      </c>
      <c r="S21" s="21" t="str">
        <f>[17]결승기록지!$E$16</f>
        <v>경남거창초</v>
      </c>
      <c r="T21" s="22" t="str">
        <f>[17]결승기록지!$F$16</f>
        <v>13.86</v>
      </c>
      <c r="U21" s="20" t="str">
        <f>[17]결승기록지!$C$17</f>
        <v>진가희</v>
      </c>
      <c r="V21" s="21" t="str">
        <f>[17]결승기록지!$E$17</f>
        <v>인천서곶초</v>
      </c>
      <c r="W21" s="22" t="str">
        <f>[17]결승기록지!$F$17</f>
        <v>14.02</v>
      </c>
      <c r="X21" s="20" t="str">
        <f>[17]결승기록지!$C$18</f>
        <v>정예은</v>
      </c>
      <c r="Y21" s="21" t="str">
        <f>[17]결승기록지!$E$18</f>
        <v>전남해남서초</v>
      </c>
      <c r="Z21" s="22" t="str">
        <f>[17]결승기록지!$F$18</f>
        <v>14.41</v>
      </c>
    </row>
    <row r="22" spans="1:29" s="27" customFormat="1" ht="13.5" customHeight="1">
      <c r="A22" s="109"/>
      <c r="B22" s="13" t="s">
        <v>20</v>
      </c>
      <c r="C22" s="23"/>
      <c r="D22" s="24" t="str">
        <f>[17]결승기록지!$G$8</f>
        <v>0.5</v>
      </c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5"/>
    </row>
    <row r="23" spans="1:29" s="27" customFormat="1" ht="13.5" customHeight="1">
      <c r="A23" s="109">
        <v>4</v>
      </c>
      <c r="B23" s="14" t="s">
        <v>22</v>
      </c>
      <c r="C23" s="20" t="str">
        <f>[18]결승기록지!$C$11</f>
        <v>안아인</v>
      </c>
      <c r="D23" s="21" t="str">
        <f>[18]결승기록지!$E$11</f>
        <v>충남서천초</v>
      </c>
      <c r="E23" s="22" t="str">
        <f>[18]결승기록지!$F$11</f>
        <v>27.17</v>
      </c>
      <c r="F23" s="20" t="str">
        <f>[18]결승기록지!$C$12</f>
        <v>백서희</v>
      </c>
      <c r="G23" s="21" t="str">
        <f>[18]결승기록지!$E$12</f>
        <v>전북삼례중앙초</v>
      </c>
      <c r="H23" s="22" t="str">
        <f>[18]결승기록지!$F$12</f>
        <v>27.28</v>
      </c>
      <c r="I23" s="20" t="str">
        <f>[18]결승기록지!$C$13</f>
        <v>이수민</v>
      </c>
      <c r="J23" s="21" t="str">
        <f>[18]결승기록지!$E$13</f>
        <v>서울강신초</v>
      </c>
      <c r="K23" s="22" t="str">
        <f>[18]결승기록지!$F$13</f>
        <v>27.83</v>
      </c>
      <c r="L23" s="20" t="str">
        <f>[18]결승기록지!$C$14</f>
        <v>최지윤</v>
      </c>
      <c r="M23" s="21" t="str">
        <f>[18]결승기록지!$E$14</f>
        <v>충남서천초</v>
      </c>
      <c r="N23" s="22" t="str">
        <f>[18]결승기록지!$F$14</f>
        <v>28.33</v>
      </c>
      <c r="O23" s="20" t="str">
        <f>[18]결승기록지!$C$15</f>
        <v>성채은</v>
      </c>
      <c r="P23" s="21" t="str">
        <f>[18]결승기록지!$E$15</f>
        <v>개봉초</v>
      </c>
      <c r="Q23" s="22" t="str">
        <f>[18]결승기록지!$F$15</f>
        <v>28.34</v>
      </c>
      <c r="R23" s="20" t="str">
        <f>[18]결승기록지!$C$16</f>
        <v>진윤서</v>
      </c>
      <c r="S23" s="21" t="str">
        <f>[18]결승기록지!$E$16</f>
        <v>세종조치원대동초</v>
      </c>
      <c r="T23" s="22" t="str">
        <f>[18]결승기록지!$F$16</f>
        <v>28.49</v>
      </c>
      <c r="U23" s="20" t="str">
        <f>[18]결승기록지!$C$17</f>
        <v>진가희</v>
      </c>
      <c r="V23" s="21" t="str">
        <f>[18]결승기록지!$E$17</f>
        <v>인천서곶초</v>
      </c>
      <c r="W23" s="22" t="str">
        <f>[18]결승기록지!$F$17</f>
        <v>29.08</v>
      </c>
      <c r="X23" s="20" t="str">
        <f>[18]결승기록지!$C$18</f>
        <v>신채윤</v>
      </c>
      <c r="Y23" s="21" t="str">
        <f>[18]결승기록지!$E$18</f>
        <v>울산농서초</v>
      </c>
      <c r="Z23" s="22" t="str">
        <f>[18]결승기록지!$F$18</f>
        <v>29.09</v>
      </c>
    </row>
    <row r="24" spans="1:29" s="27" customFormat="1" ht="13.5" customHeight="1">
      <c r="A24" s="109"/>
      <c r="B24" s="13" t="s">
        <v>20</v>
      </c>
      <c r="C24" s="23"/>
      <c r="D24" s="24" t="str">
        <f>[18]결승기록지!$G$8</f>
        <v>-1.1</v>
      </c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5"/>
    </row>
    <row r="25" spans="1:29" s="27" customFormat="1" ht="13.5" customHeight="1">
      <c r="A25" s="40">
        <v>3</v>
      </c>
      <c r="B25" s="15" t="s">
        <v>23</v>
      </c>
      <c r="C25" s="20" t="str">
        <f>[19]결승기록지!$C$11</f>
        <v>박송이</v>
      </c>
      <c r="D25" s="21" t="str">
        <f>[19]결승기록지!$E$11</f>
        <v>충남홍남초</v>
      </c>
      <c r="E25" s="22" t="str">
        <f>[19]결승기록지!$F$11</f>
        <v>2:22.91 CR</v>
      </c>
      <c r="F25" s="20" t="str">
        <f>[19]결승기록지!$C$12</f>
        <v>김민솔</v>
      </c>
      <c r="G25" s="21" t="str">
        <f>[19]결승기록지!$E$12</f>
        <v>문원초</v>
      </c>
      <c r="H25" s="22" t="str">
        <f>[19]결승기록지!$F$12</f>
        <v>2:25.66 CR</v>
      </c>
      <c r="I25" s="20" t="str">
        <f>[19]결승기록지!$C$13</f>
        <v>송재연</v>
      </c>
      <c r="J25" s="21" t="str">
        <f>[19]결승기록지!$E$13</f>
        <v>경북풍산초</v>
      </c>
      <c r="K25" s="22" t="str">
        <f>[19]결승기록지!$F$13</f>
        <v>2:28.92</v>
      </c>
      <c r="L25" s="20" t="str">
        <f>[19]결승기록지!$C$14</f>
        <v>김하은</v>
      </c>
      <c r="M25" s="21" t="str">
        <f>[19]결승기록지!$E$14</f>
        <v>서울강신초</v>
      </c>
      <c r="N25" s="22" t="str">
        <f>[19]결승기록지!$F$14</f>
        <v>2:31.09</v>
      </c>
      <c r="O25" s="20" t="str">
        <f>[19]결승기록지!$C$15</f>
        <v>손예원</v>
      </c>
      <c r="P25" s="21" t="str">
        <f>[19]결승기록지!$E$15</f>
        <v>오정초</v>
      </c>
      <c r="Q25" s="22" t="str">
        <f>[19]결승기록지!$F$15</f>
        <v>2:33.80</v>
      </c>
      <c r="R25" s="20" t="str">
        <f>[19]결승기록지!$C$16</f>
        <v>정단비</v>
      </c>
      <c r="S25" s="21" t="str">
        <f>[19]결승기록지!$E$16</f>
        <v>인천서곶초</v>
      </c>
      <c r="T25" s="22" t="str">
        <f>[19]결승기록지!$F$16</f>
        <v>2:36.95</v>
      </c>
      <c r="U25" s="20" t="str">
        <f>[19]결승기록지!$C$17</f>
        <v>이현지</v>
      </c>
      <c r="V25" s="21" t="str">
        <f>[19]결승기록지!$E$17</f>
        <v>해남동초</v>
      </c>
      <c r="W25" s="22" t="str">
        <f>[19]결승기록지!$F$17</f>
        <v>2:40.89</v>
      </c>
      <c r="X25" s="20" t="str">
        <f>[19]결승기록지!$C$18</f>
        <v>윤시연</v>
      </c>
      <c r="Y25" s="21" t="str">
        <f>[19]결승기록지!$E$18</f>
        <v>인천서곶초</v>
      </c>
      <c r="Z25" s="22" t="str">
        <f>[19]결승기록지!$F$18</f>
        <v>2:41.85</v>
      </c>
    </row>
    <row r="26" spans="1:29" s="27" customFormat="1" ht="13.5" customHeight="1">
      <c r="A26" s="44">
        <v>5</v>
      </c>
      <c r="B26" s="39" t="s">
        <v>32</v>
      </c>
      <c r="C26" s="28" t="str">
        <f>[20]높이!$C$11</f>
        <v>김예령</v>
      </c>
      <c r="D26" s="29" t="str">
        <f>[20]높이!$E$11</f>
        <v>충남홍남초</v>
      </c>
      <c r="E26" s="30" t="str">
        <f>[20]높이!$F$11</f>
        <v>1.53 CR</v>
      </c>
      <c r="F26" s="28" t="str">
        <f>[20]높이!$C$12</f>
        <v>유윤아</v>
      </c>
      <c r="G26" s="29" t="str">
        <f>[20]높이!$E$12</f>
        <v>전북운봉초</v>
      </c>
      <c r="H26" s="38" t="str">
        <f>[20]높이!$F$12</f>
        <v>1.53 CR</v>
      </c>
      <c r="I26" s="28" t="str">
        <f>[20]높이!$C$13</f>
        <v>문세영</v>
      </c>
      <c r="J26" s="29" t="str">
        <f>[20]높이!$E$13</f>
        <v>해남동초</v>
      </c>
      <c r="K26" s="38" t="str">
        <f>[20]높이!$F$13</f>
        <v>1.50 CR</v>
      </c>
      <c r="L26" s="28" t="str">
        <f>[20]높이!$C$14</f>
        <v>최지윤</v>
      </c>
      <c r="M26" s="29" t="str">
        <f>[20]높이!$E$14</f>
        <v>충남서천초</v>
      </c>
      <c r="N26" s="30" t="str">
        <f>[20]높이!$F$14</f>
        <v>1.45 CT</v>
      </c>
      <c r="O26" s="28" t="str">
        <f>[20]높이!$C$15</f>
        <v>서민지</v>
      </c>
      <c r="P26" s="29" t="str">
        <f>[20]높이!$E$15</f>
        <v>경기현산초</v>
      </c>
      <c r="Q26" s="38" t="str">
        <f>[20]높이!$F$15</f>
        <v>1.45 CT</v>
      </c>
      <c r="R26" s="28" t="str">
        <f>[20]높이!$C$16</f>
        <v>최도희</v>
      </c>
      <c r="S26" s="29" t="str">
        <f>[20]높이!$E$16</f>
        <v>경북지품초</v>
      </c>
      <c r="T26" s="38" t="str">
        <f>[20]높이!$F$16</f>
        <v>1.40</v>
      </c>
      <c r="U26" s="28" t="str">
        <f>[20]높이!$C$17</f>
        <v>박시은</v>
      </c>
      <c r="V26" s="29" t="str">
        <f>[20]높이!$E$17</f>
        <v>전북이리초</v>
      </c>
      <c r="W26" s="38" t="str">
        <f>[20]높이!$F$17</f>
        <v>1.40</v>
      </c>
      <c r="X26" s="28" t="str">
        <f>[20]높이!$C$18</f>
        <v>김승지</v>
      </c>
      <c r="Y26" s="29" t="str">
        <f>[20]높이!$E$18</f>
        <v>해남동초</v>
      </c>
      <c r="Z26" s="30" t="str">
        <f>[20]높이!$F$18</f>
        <v>1.35</v>
      </c>
      <c r="AA26" s="19"/>
      <c r="AB26" s="19"/>
      <c r="AC26" s="19"/>
    </row>
    <row r="27" spans="1:29" s="27" customFormat="1" ht="13.5" customHeight="1">
      <c r="A27" s="109">
        <v>4</v>
      </c>
      <c r="B27" s="14" t="s">
        <v>21</v>
      </c>
      <c r="C27" s="20" t="str">
        <f>[20]멀리!$C$11</f>
        <v>강윤서</v>
      </c>
      <c r="D27" s="21" t="str">
        <f>[20]멀리!$E$11</f>
        <v>인천동춘초</v>
      </c>
      <c r="E27" s="22" t="str">
        <f>[20]멀리!$F$11</f>
        <v>4.53</v>
      </c>
      <c r="F27" s="20" t="str">
        <f>[20]멀리!$C$12</f>
        <v>정유진</v>
      </c>
      <c r="G27" s="21" t="str">
        <f>[20]멀리!$E$12</f>
        <v>칠곡대교초</v>
      </c>
      <c r="H27" s="41" t="str">
        <f>[20]멀리!$F$12</f>
        <v>4.51</v>
      </c>
      <c r="I27" s="20" t="str">
        <f>[20]멀리!$C$13</f>
        <v>김윤서</v>
      </c>
      <c r="J27" s="21" t="str">
        <f>[20]멀리!$E$13</f>
        <v>경북옥계동부초</v>
      </c>
      <c r="K27" s="41" t="str">
        <f>[20]멀리!$F$13</f>
        <v>4.40</v>
      </c>
      <c r="L27" s="20" t="str">
        <f>[20]멀리!$C$14</f>
        <v>김선희</v>
      </c>
      <c r="M27" s="21" t="str">
        <f>[20]멀리!$E$14</f>
        <v>인천문학초</v>
      </c>
      <c r="N27" s="22" t="str">
        <f>[20]멀리!$F$14</f>
        <v>4.40</v>
      </c>
      <c r="O27" s="20" t="str">
        <f>[20]멀리!$C$15</f>
        <v>김하진</v>
      </c>
      <c r="P27" s="21" t="str">
        <f>[20]멀리!$E$15</f>
        <v>신어초</v>
      </c>
      <c r="Q27" s="41" t="str">
        <f>[20]멀리!$F$15</f>
        <v>4.26</v>
      </c>
      <c r="R27" s="20" t="str">
        <f>[20]멀리!$C$16</f>
        <v>김주경</v>
      </c>
      <c r="S27" s="21" t="str">
        <f>[20]멀리!$E$16</f>
        <v>서울중동초</v>
      </c>
      <c r="T27" s="22" t="str">
        <f>[20]멀리!$F$16</f>
        <v>4.12</v>
      </c>
      <c r="U27" s="20" t="str">
        <f>[20]멀리!$C$17</f>
        <v>박미나</v>
      </c>
      <c r="V27" s="21" t="str">
        <f>[20]멀리!$E$17</f>
        <v>석전초</v>
      </c>
      <c r="W27" s="22" t="str">
        <f>[20]멀리!$F$17</f>
        <v>4.01</v>
      </c>
      <c r="X27" s="20" t="str">
        <f>[20]멀리!$C$18</f>
        <v>전다은</v>
      </c>
      <c r="Y27" s="21" t="str">
        <f>[20]멀리!$E$18</f>
        <v>전북봉서초</v>
      </c>
      <c r="Z27" s="22" t="str">
        <f>[20]멀리!$F$18</f>
        <v>4.00</v>
      </c>
    </row>
    <row r="28" spans="1:29" s="27" customFormat="1" ht="13.5" customHeight="1">
      <c r="A28" s="109"/>
      <c r="B28" s="13" t="s">
        <v>20</v>
      </c>
      <c r="C28" s="32"/>
      <c r="D28" s="24" t="str">
        <f>[20]멀리!$G$11</f>
        <v>-0.2</v>
      </c>
      <c r="E28" s="25"/>
      <c r="F28" s="23"/>
      <c r="G28" s="24" t="str">
        <f>[20]멀리!$G$12</f>
        <v>-0.3</v>
      </c>
      <c r="H28" s="25"/>
      <c r="I28" s="23"/>
      <c r="J28" s="24" t="str">
        <f>[20]멀리!$G$13</f>
        <v>-0.1</v>
      </c>
      <c r="K28" s="63"/>
      <c r="L28" s="32"/>
      <c r="M28" s="24" t="str">
        <f>[20]멀리!$G$14</f>
        <v>0.1</v>
      </c>
      <c r="N28" s="63"/>
      <c r="O28" s="23"/>
      <c r="P28" s="24" t="str">
        <f>[20]멀리!$G$15</f>
        <v>0.1</v>
      </c>
      <c r="Q28" s="63"/>
      <c r="R28" s="23"/>
      <c r="S28" s="24" t="str">
        <f>[20]멀리!$G$16</f>
        <v>-0.5</v>
      </c>
      <c r="T28" s="25"/>
      <c r="U28" s="42"/>
      <c r="V28" s="24" t="str">
        <f>[20]멀리!$G$17</f>
        <v>-0.0</v>
      </c>
      <c r="W28" s="63"/>
      <c r="X28" s="23"/>
      <c r="Y28" s="24" t="str">
        <f>[20]멀리!$G$18</f>
        <v>0.2</v>
      </c>
      <c r="Z28" s="25"/>
    </row>
    <row r="29" spans="1:29" s="27" customFormat="1" ht="13.5" customHeight="1">
      <c r="A29" s="40">
        <v>3</v>
      </c>
      <c r="B29" s="15" t="s">
        <v>25</v>
      </c>
      <c r="C29" s="16" t="str">
        <f>[20]포환!$C$11</f>
        <v>이유미</v>
      </c>
      <c r="D29" s="17" t="str">
        <f>[20]포환!$E$11</f>
        <v>대전용전초</v>
      </c>
      <c r="E29" s="18" t="str">
        <f>[20]포환!$F$11</f>
        <v>11.37</v>
      </c>
      <c r="F29" s="16" t="str">
        <f>[20]포환!$C$12</f>
        <v>최혜민</v>
      </c>
      <c r="G29" s="17" t="str">
        <f>[20]포환!$E$12</f>
        <v>김해봉황초</v>
      </c>
      <c r="H29" s="37" t="str">
        <f>[20]포환!$F$12</f>
        <v>10.98</v>
      </c>
      <c r="I29" s="16" t="str">
        <f>[20]포환!$C$13</f>
        <v>김서희</v>
      </c>
      <c r="J29" s="17" t="str">
        <f>[20]포환!$E$13</f>
        <v>충북옥동초</v>
      </c>
      <c r="K29" s="37" t="str">
        <f>[20]포환!$F$13</f>
        <v>9.74</v>
      </c>
      <c r="L29" s="16" t="str">
        <f>[20]포환!$C$14</f>
        <v>이도화</v>
      </c>
      <c r="M29" s="17" t="str">
        <f>[20]포환!$E$14</f>
        <v>대전옥계초</v>
      </c>
      <c r="N29" s="18" t="str">
        <f>[20]포환!$F$14</f>
        <v>9.15</v>
      </c>
      <c r="O29" s="16" t="str">
        <f>[20]포환!$C$15</f>
        <v>장태희</v>
      </c>
      <c r="P29" s="17" t="str">
        <f>[20]포환!$E$15</f>
        <v>세종조치원대동초</v>
      </c>
      <c r="Q29" s="37" t="str">
        <f>[20]포환!$F$15</f>
        <v>8.76</v>
      </c>
      <c r="R29" s="16" t="str">
        <f>[20]포환!$C$16</f>
        <v>박윤아</v>
      </c>
      <c r="S29" s="17" t="str">
        <f>[20]포환!$E$16</f>
        <v>이리모현초</v>
      </c>
      <c r="T29" s="18" t="str">
        <f>[20]포환!$F$16</f>
        <v>8.39</v>
      </c>
      <c r="U29" s="16" t="str">
        <f>[20]포환!$C$17</f>
        <v>안여울</v>
      </c>
      <c r="V29" s="17" t="str">
        <f>[20]포환!$E$17</f>
        <v>경북예천남부초</v>
      </c>
      <c r="W29" s="18" t="str">
        <f>[20]포환!$F$17</f>
        <v>7.78</v>
      </c>
      <c r="X29" s="16" t="str">
        <f>[20]포환!$C$18</f>
        <v>조선우</v>
      </c>
      <c r="Y29" s="17" t="str">
        <f>[20]포환!$E$18</f>
        <v>전북고창초</v>
      </c>
      <c r="Z29" s="18" t="str">
        <f>[20]포환!$F$18</f>
        <v>7.77</v>
      </c>
    </row>
    <row r="30" spans="1:29" s="27" customFormat="1" ht="13.5" customHeight="1">
      <c r="A30" s="33"/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</row>
    <row r="31" spans="1:29" s="9" customFormat="1" ht="14.25" customHeight="1">
      <c r="A31" s="36"/>
      <c r="B31" s="11" t="s">
        <v>49</v>
      </c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</row>
    <row r="32" spans="1:29">
      <c r="A32" s="36"/>
    </row>
    <row r="33" spans="1:1">
      <c r="A33" s="36"/>
    </row>
  </sheetData>
  <mergeCells count="11">
    <mergeCell ref="A13:A14"/>
    <mergeCell ref="E2:T2"/>
    <mergeCell ref="B3:C3"/>
    <mergeCell ref="F3:S3"/>
    <mergeCell ref="A7:A8"/>
    <mergeCell ref="A9:A10"/>
    <mergeCell ref="A21:A22"/>
    <mergeCell ref="B17:C17"/>
    <mergeCell ref="F17:S17"/>
    <mergeCell ref="A23:A24"/>
    <mergeCell ref="A27:A28"/>
  </mergeCells>
  <phoneticPr fontId="2" type="noConversion"/>
  <pageMargins left="0.35" right="0" top="0" bottom="0" header="0" footer="0"/>
  <pageSetup paperSize="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6"/>
  <sheetViews>
    <sheetView showGridLines="0" view="pageBreakPreview" zoomScale="110" zoomScaleSheetLayoutView="110" workbookViewId="0">
      <selection activeCell="AA5" sqref="AA5"/>
    </sheetView>
  </sheetViews>
  <sheetFormatPr defaultRowHeight="13.5"/>
  <cols>
    <col min="1" max="1" width="2.33203125" style="35" customWidth="1"/>
    <col min="2" max="2" width="5.44140625" customWidth="1"/>
    <col min="3" max="3" width="3.77734375" customWidth="1"/>
    <col min="4" max="4" width="4.77734375" customWidth="1"/>
    <col min="5" max="5" width="5.77734375" customWidth="1"/>
    <col min="6" max="6" width="3.77734375" customWidth="1"/>
    <col min="7" max="7" width="4.77734375" customWidth="1"/>
    <col min="8" max="8" width="5.77734375" customWidth="1"/>
    <col min="9" max="9" width="3.77734375" customWidth="1"/>
    <col min="10" max="10" width="4.77734375" customWidth="1"/>
    <col min="11" max="11" width="5.77734375" customWidth="1"/>
    <col min="12" max="12" width="3.77734375" customWidth="1"/>
    <col min="13" max="13" width="4.77734375" customWidth="1"/>
    <col min="14" max="14" width="5.77734375" customWidth="1"/>
    <col min="15" max="15" width="3.77734375" customWidth="1"/>
    <col min="16" max="16" width="4.77734375" customWidth="1"/>
    <col min="17" max="17" width="5.77734375" customWidth="1"/>
    <col min="18" max="18" width="3.77734375" customWidth="1"/>
    <col min="19" max="19" width="4.77734375" customWidth="1"/>
    <col min="20" max="20" width="5.77734375" customWidth="1"/>
    <col min="21" max="21" width="3.77734375" customWidth="1"/>
    <col min="22" max="22" width="4.77734375" customWidth="1"/>
    <col min="23" max="23" width="5.77734375" customWidth="1"/>
    <col min="24" max="24" width="3.77734375" customWidth="1"/>
    <col min="25" max="25" width="4.77734375" customWidth="1"/>
    <col min="26" max="26" width="5.77734375" customWidth="1"/>
  </cols>
  <sheetData>
    <row r="1" spans="1:26">
      <c r="A1" s="34"/>
    </row>
    <row r="2" spans="1:26" s="9" customFormat="1" ht="55.5" customHeight="1" thickBot="1">
      <c r="A2" s="34"/>
      <c r="B2" s="10"/>
      <c r="C2" s="10"/>
      <c r="D2" s="10"/>
      <c r="E2" s="112" t="s">
        <v>84</v>
      </c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3"/>
      <c r="Q2" s="113"/>
      <c r="R2" s="113"/>
      <c r="S2" s="113"/>
      <c r="T2" s="113"/>
      <c r="U2" s="31" t="s">
        <v>24</v>
      </c>
      <c r="V2" s="31"/>
      <c r="W2" s="31"/>
      <c r="X2" s="31"/>
      <c r="Y2" s="31"/>
      <c r="Z2" s="31"/>
    </row>
    <row r="3" spans="1:26" s="9" customFormat="1" ht="14.25" thickTop="1">
      <c r="A3" s="35"/>
      <c r="B3" s="110" t="s">
        <v>108</v>
      </c>
      <c r="C3" s="110"/>
      <c r="D3" s="10"/>
      <c r="E3" s="10"/>
      <c r="F3" s="114" t="s">
        <v>85</v>
      </c>
      <c r="G3" s="114"/>
      <c r="H3" s="114"/>
      <c r="I3" s="114"/>
      <c r="J3" s="114"/>
      <c r="K3" s="114"/>
      <c r="L3" s="114"/>
      <c r="M3" s="114"/>
      <c r="N3" s="114"/>
      <c r="O3" s="114"/>
      <c r="P3" s="114"/>
      <c r="Q3" s="114"/>
      <c r="R3" s="114"/>
      <c r="S3" s="114"/>
      <c r="T3" s="10"/>
      <c r="U3" s="10"/>
      <c r="V3" s="10"/>
      <c r="W3" s="10"/>
      <c r="X3" s="10"/>
      <c r="Y3" s="10"/>
      <c r="Z3" s="10"/>
    </row>
    <row r="4" spans="1:26" ht="9.75" customHeight="1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>
      <c r="B5" s="7" t="s">
        <v>8</v>
      </c>
      <c r="C5" s="64"/>
      <c r="D5" s="65" t="s">
        <v>0</v>
      </c>
      <c r="E5" s="66"/>
      <c r="F5" s="64"/>
      <c r="G5" s="65" t="s">
        <v>12</v>
      </c>
      <c r="H5" s="66"/>
      <c r="I5" s="64"/>
      <c r="J5" s="65" t="s">
        <v>1</v>
      </c>
      <c r="K5" s="66"/>
      <c r="L5" s="64"/>
      <c r="M5" s="65" t="s">
        <v>2</v>
      </c>
      <c r="N5" s="66"/>
      <c r="O5" s="64"/>
      <c r="P5" s="65" t="s">
        <v>3</v>
      </c>
      <c r="Q5" s="66"/>
      <c r="R5" s="64"/>
      <c r="S5" s="65" t="s">
        <v>4</v>
      </c>
      <c r="T5" s="66"/>
      <c r="U5" s="64"/>
      <c r="V5" s="65" t="s">
        <v>5</v>
      </c>
      <c r="W5" s="66"/>
      <c r="X5" s="64"/>
      <c r="Y5" s="65" t="s">
        <v>10</v>
      </c>
      <c r="Z5" s="66"/>
    </row>
    <row r="6" spans="1:26" ht="14.25" thickBot="1">
      <c r="A6" s="36"/>
      <c r="B6" s="67" t="s">
        <v>18</v>
      </c>
      <c r="C6" s="68" t="s">
        <v>6</v>
      </c>
      <c r="D6" s="68" t="s">
        <v>11</v>
      </c>
      <c r="E6" s="68" t="s">
        <v>7</v>
      </c>
      <c r="F6" s="68" t="s">
        <v>6</v>
      </c>
      <c r="G6" s="68" t="s">
        <v>11</v>
      </c>
      <c r="H6" s="68" t="s">
        <v>7</v>
      </c>
      <c r="I6" s="68" t="s">
        <v>6</v>
      </c>
      <c r="J6" s="68" t="s">
        <v>11</v>
      </c>
      <c r="K6" s="68" t="s">
        <v>7</v>
      </c>
      <c r="L6" s="68" t="s">
        <v>6</v>
      </c>
      <c r="M6" s="68" t="s">
        <v>11</v>
      </c>
      <c r="N6" s="68" t="s">
        <v>7</v>
      </c>
      <c r="O6" s="68" t="s">
        <v>6</v>
      </c>
      <c r="P6" s="68" t="s">
        <v>11</v>
      </c>
      <c r="Q6" s="68" t="s">
        <v>7</v>
      </c>
      <c r="R6" s="68" t="s">
        <v>6</v>
      </c>
      <c r="S6" s="68" t="s">
        <v>11</v>
      </c>
      <c r="T6" s="68" t="s">
        <v>7</v>
      </c>
      <c r="U6" s="68" t="s">
        <v>6</v>
      </c>
      <c r="V6" s="68" t="s">
        <v>11</v>
      </c>
      <c r="W6" s="68" t="s">
        <v>7</v>
      </c>
      <c r="X6" s="68" t="s">
        <v>6</v>
      </c>
      <c r="Y6" s="68" t="s">
        <v>11</v>
      </c>
      <c r="Z6" s="68" t="s">
        <v>7</v>
      </c>
    </row>
    <row r="7" spans="1:26" s="27" customFormat="1" ht="13.5" customHeight="1" thickTop="1">
      <c r="A7" s="109">
        <v>1</v>
      </c>
      <c r="B7" s="69" t="s">
        <v>19</v>
      </c>
      <c r="C7" s="70" t="str">
        <f>[21]결승기록지!$C$11</f>
        <v>이세열</v>
      </c>
      <c r="D7" s="71" t="str">
        <f>[21]결승기록지!$E$11</f>
        <v>오창중</v>
      </c>
      <c r="E7" s="72" t="str">
        <f>[21]결승기록지!$F$11</f>
        <v>11.71</v>
      </c>
      <c r="F7" s="70" t="str">
        <f>[21]결승기록지!$C$12</f>
        <v>최준혁</v>
      </c>
      <c r="G7" s="71" t="str">
        <f>[21]결승기록지!$E$12</f>
        <v>인천남중</v>
      </c>
      <c r="H7" s="72" t="str">
        <f>[21]결승기록지!$F$12</f>
        <v>11.78</v>
      </c>
      <c r="I7" s="70" t="str">
        <f>[21]결승기록지!$C$13</f>
        <v>조필상</v>
      </c>
      <c r="J7" s="71" t="str">
        <f>[21]결승기록지!$E$13</f>
        <v>월촌중</v>
      </c>
      <c r="K7" s="72" t="str">
        <f>[21]결승기록지!$F$13</f>
        <v>11.92</v>
      </c>
      <c r="L7" s="70" t="str">
        <f>[21]결승기록지!$C$14</f>
        <v>서동휘</v>
      </c>
      <c r="M7" s="71" t="str">
        <f>[21]결승기록지!$E$14</f>
        <v>불광중</v>
      </c>
      <c r="N7" s="72" t="str">
        <f>[21]결승기록지!$F$14</f>
        <v>11.98</v>
      </c>
      <c r="O7" s="70" t="str">
        <f>[21]결승기록지!$C$15</f>
        <v>박건우</v>
      </c>
      <c r="P7" s="71" t="str">
        <f>[21]결승기록지!$E$15</f>
        <v>함성중</v>
      </c>
      <c r="Q7" s="72" t="str">
        <f>[21]결승기록지!$F$15</f>
        <v>12.13</v>
      </c>
      <c r="R7" s="70" t="str">
        <f>[21]결승기록지!$C$16</f>
        <v>이예성</v>
      </c>
      <c r="S7" s="71" t="str">
        <f>[21]결승기록지!$E$16</f>
        <v>동주중</v>
      </c>
      <c r="T7" s="72" t="str">
        <f>[21]결승기록지!$F$16</f>
        <v>12.23</v>
      </c>
      <c r="U7" s="70" t="str">
        <f>[21]결승기록지!$C$17</f>
        <v>유호석</v>
      </c>
      <c r="V7" s="71" t="str">
        <f>[21]결승기록지!$E$17</f>
        <v>전라중</v>
      </c>
      <c r="W7" s="72" t="str">
        <f>[21]결승기록지!$F$17</f>
        <v>12.28</v>
      </c>
      <c r="X7" s="70" t="str">
        <f>[21]결승기록지!$C$18</f>
        <v>최혁민</v>
      </c>
      <c r="Y7" s="71" t="str">
        <f>[21]결승기록지!$E$18</f>
        <v>인천남중</v>
      </c>
      <c r="Z7" s="72" t="str">
        <f>[21]결승기록지!$F$18</f>
        <v>12.45</v>
      </c>
    </row>
    <row r="8" spans="1:26" s="27" customFormat="1" ht="13.5" customHeight="1">
      <c r="A8" s="109"/>
      <c r="B8" s="73" t="s">
        <v>20</v>
      </c>
      <c r="C8" s="87"/>
      <c r="D8" s="88" t="str">
        <f>[21]결승기록지!$G$8</f>
        <v>0.0</v>
      </c>
      <c r="E8" s="89"/>
      <c r="F8" s="89"/>
      <c r="G8" s="89"/>
      <c r="H8" s="89"/>
      <c r="I8" s="89"/>
      <c r="J8" s="89"/>
      <c r="K8" s="89"/>
      <c r="L8" s="89"/>
      <c r="M8" s="89"/>
      <c r="N8" s="89"/>
      <c r="O8" s="89"/>
      <c r="P8" s="89"/>
      <c r="Q8" s="89"/>
      <c r="R8" s="89"/>
      <c r="S8" s="89"/>
      <c r="T8" s="89"/>
      <c r="U8" s="89"/>
      <c r="V8" s="89"/>
      <c r="W8" s="89"/>
      <c r="X8" s="89"/>
      <c r="Y8" s="89"/>
      <c r="Z8" s="90"/>
    </row>
    <row r="9" spans="1:26" s="27" customFormat="1" ht="13.5" customHeight="1">
      <c r="A9" s="109">
        <v>2</v>
      </c>
      <c r="B9" s="69" t="s">
        <v>22</v>
      </c>
      <c r="C9" s="70" t="str">
        <f>[22]결승기록지!$C$11</f>
        <v>이세열</v>
      </c>
      <c r="D9" s="71" t="str">
        <f>[22]결승기록지!$E$11</f>
        <v>오창중</v>
      </c>
      <c r="E9" s="72" t="str">
        <f>[22]결승기록지!$F$11</f>
        <v>23.55</v>
      </c>
      <c r="F9" s="70" t="str">
        <f>[22]결승기록지!$C$12</f>
        <v>김민기</v>
      </c>
      <c r="G9" s="71" t="str">
        <f>[22]결승기록지!$E$12</f>
        <v>월배중</v>
      </c>
      <c r="H9" s="72" t="str">
        <f>[22]결승기록지!$F$12</f>
        <v>23.70</v>
      </c>
      <c r="I9" s="70" t="str">
        <f>[22]결승기록지!$C$13</f>
        <v>김준</v>
      </c>
      <c r="J9" s="71" t="str">
        <f>[22]결승기록지!$E$13</f>
        <v>합포중</v>
      </c>
      <c r="K9" s="72" t="str">
        <f>[22]결승기록지!$F$13</f>
        <v>23.79</v>
      </c>
      <c r="L9" s="70" t="str">
        <f>[22]결승기록지!$C$14</f>
        <v>조필상</v>
      </c>
      <c r="M9" s="71" t="str">
        <f>[22]결승기록지!$E$14</f>
        <v>월촌중</v>
      </c>
      <c r="N9" s="72" t="str">
        <f>[22]결승기록지!$F$14</f>
        <v>24.36</v>
      </c>
      <c r="O9" s="70" t="str">
        <f>[22]결승기록지!$C$15</f>
        <v>서동휘</v>
      </c>
      <c r="P9" s="71" t="str">
        <f>[22]결승기록지!$E$15</f>
        <v>불광중</v>
      </c>
      <c r="Q9" s="72" t="str">
        <f>[22]결승기록지!$F$15</f>
        <v>24.58</v>
      </c>
      <c r="R9" s="70" t="str">
        <f>[22]결승기록지!$C$16</f>
        <v>박건우</v>
      </c>
      <c r="S9" s="71" t="str">
        <f>[22]결승기록지!$E$16</f>
        <v>함성중</v>
      </c>
      <c r="T9" s="72" t="str">
        <f>[22]결승기록지!$F$16</f>
        <v>24.83</v>
      </c>
      <c r="U9" s="70" t="str">
        <f>[22]결승기록지!$C$17</f>
        <v>김성민</v>
      </c>
      <c r="V9" s="71" t="str">
        <f>[22]결승기록지!$E$17</f>
        <v>서곶중</v>
      </c>
      <c r="W9" s="72" t="str">
        <f>[22]결승기록지!$F$17</f>
        <v>25.11</v>
      </c>
      <c r="X9" s="70" t="str">
        <f>[22]결승기록지!$C$18</f>
        <v>이예성</v>
      </c>
      <c r="Y9" s="71" t="str">
        <f>[22]결승기록지!$E$18</f>
        <v>동주중</v>
      </c>
      <c r="Z9" s="72" t="str">
        <f>[22]결승기록지!$F$18</f>
        <v>25.37</v>
      </c>
    </row>
    <row r="10" spans="1:26" s="27" customFormat="1" ht="13.5" customHeight="1">
      <c r="A10" s="109"/>
      <c r="B10" s="73" t="s">
        <v>20</v>
      </c>
      <c r="C10" s="87"/>
      <c r="D10" s="88" t="str">
        <f>[22]결승기록지!$G$8</f>
        <v>1.0</v>
      </c>
      <c r="E10" s="89"/>
      <c r="F10" s="89"/>
      <c r="G10" s="89"/>
      <c r="H10" s="89"/>
      <c r="I10" s="89"/>
      <c r="J10" s="89"/>
      <c r="K10" s="89"/>
      <c r="L10" s="89"/>
      <c r="M10" s="89"/>
      <c r="N10" s="89"/>
      <c r="O10" s="89"/>
      <c r="P10" s="89"/>
      <c r="Q10" s="89"/>
      <c r="R10" s="89"/>
      <c r="S10" s="89"/>
      <c r="T10" s="89"/>
      <c r="U10" s="89"/>
      <c r="V10" s="89"/>
      <c r="W10" s="89"/>
      <c r="X10" s="89"/>
      <c r="Y10" s="89"/>
      <c r="Z10" s="90"/>
    </row>
    <row r="11" spans="1:26" s="27" customFormat="1" ht="13.5" customHeight="1">
      <c r="A11" s="40">
        <v>1</v>
      </c>
      <c r="B11" s="91" t="s">
        <v>89</v>
      </c>
      <c r="C11" s="70" t="str">
        <f>[23]결승기록지!$C$11</f>
        <v>김민기</v>
      </c>
      <c r="D11" s="71" t="str">
        <f>[23]결승기록지!$E$11</f>
        <v>월배중</v>
      </c>
      <c r="E11" s="72" t="str">
        <f>[23]결승기록지!$F$11</f>
        <v>53.97</v>
      </c>
      <c r="F11" s="70" t="str">
        <f>[23]결승기록지!$C$12</f>
        <v>전재준</v>
      </c>
      <c r="G11" s="71" t="str">
        <f>[23]결승기록지!$E$12</f>
        <v>전라중</v>
      </c>
      <c r="H11" s="72" t="str">
        <f>[23]결승기록지!$F$12</f>
        <v>54.62</v>
      </c>
      <c r="I11" s="70" t="str">
        <f>[23]결승기록지!$C$13</f>
        <v>이예준</v>
      </c>
      <c r="J11" s="71" t="str">
        <f>[23]결승기록지!$E$13</f>
        <v>동항중</v>
      </c>
      <c r="K11" s="72" t="str">
        <f>[23]결승기록지!$F$13</f>
        <v>54.93</v>
      </c>
      <c r="L11" s="70" t="str">
        <f>[23]결승기록지!$C$14</f>
        <v>이은우</v>
      </c>
      <c r="M11" s="71" t="str">
        <f>[23]결승기록지!$E$14</f>
        <v>경산중</v>
      </c>
      <c r="N11" s="72" t="str">
        <f>[23]결승기록지!$F$14</f>
        <v>55.14</v>
      </c>
      <c r="O11" s="70" t="str">
        <f>[23]결승기록지!$C$15</f>
        <v>김성민</v>
      </c>
      <c r="P11" s="71" t="str">
        <f>[23]결승기록지!$E$15</f>
        <v>서곶중</v>
      </c>
      <c r="Q11" s="72" t="str">
        <f>[23]결승기록지!$F$15</f>
        <v>57.31</v>
      </c>
      <c r="R11" s="70" t="str">
        <f>[23]결승기록지!$C$16</f>
        <v>전지후</v>
      </c>
      <c r="S11" s="71" t="str">
        <f>[23]결승기록지!$E$16</f>
        <v>울산스포츠과학중</v>
      </c>
      <c r="T11" s="72" t="str">
        <f>[23]결승기록지!$F$16</f>
        <v>57.98</v>
      </c>
      <c r="U11" s="70" t="str">
        <f>[23]결승기록지!$C$17</f>
        <v>김태완</v>
      </c>
      <c r="V11" s="71" t="str">
        <f>[23]결승기록지!$E$17</f>
        <v>울산스포츠과학중</v>
      </c>
      <c r="W11" s="72" t="str">
        <f>[23]결승기록지!$F$17</f>
        <v>58.18</v>
      </c>
      <c r="X11" s="70" t="str">
        <f>[23]결승기록지!$C$18</f>
        <v>장세현</v>
      </c>
      <c r="Y11" s="71" t="str">
        <f>[23]결승기록지!$E$18</f>
        <v>백현중</v>
      </c>
      <c r="Z11" s="72" t="str">
        <f>[23]결승기록지!$F$18</f>
        <v>58.29</v>
      </c>
    </row>
    <row r="12" spans="1:26" s="27" customFormat="1" ht="13.5" customHeight="1">
      <c r="A12" s="40">
        <v>4</v>
      </c>
      <c r="B12" s="91" t="s">
        <v>23</v>
      </c>
      <c r="C12" s="70" t="str">
        <f>[24]결승기록지!$C$11</f>
        <v>이민규</v>
      </c>
      <c r="D12" s="71" t="str">
        <f>[24]결승기록지!$E$11</f>
        <v>홍주중</v>
      </c>
      <c r="E12" s="72" t="str">
        <f>[24]결승기록지!$F$11</f>
        <v>2:09.16</v>
      </c>
      <c r="F12" s="70" t="str">
        <f>[24]결승기록지!$C$12</f>
        <v>김태완</v>
      </c>
      <c r="G12" s="71" t="str">
        <f>[24]결승기록지!$E$12</f>
        <v>울산스포츠과학중</v>
      </c>
      <c r="H12" s="72" t="str">
        <f>[24]결승기록지!$F$12</f>
        <v>2:14.67</v>
      </c>
      <c r="I12" s="70" t="str">
        <f>[24]결승기록지!$C$13</f>
        <v>김현수</v>
      </c>
      <c r="J12" s="71" t="str">
        <f>[24]결승기록지!$E$13</f>
        <v>울산스포츠과학중</v>
      </c>
      <c r="K12" s="72" t="str">
        <f>[24]결승기록지!$F$13</f>
        <v>2:15.80</v>
      </c>
      <c r="L12" s="70" t="str">
        <f>[24]결승기록지!$C$14</f>
        <v>정민채</v>
      </c>
      <c r="M12" s="71" t="str">
        <f>[24]결승기록지!$E$14</f>
        <v>용인중</v>
      </c>
      <c r="N12" s="72" t="str">
        <f>[24]결승기록지!$F$14</f>
        <v>2:15.82</v>
      </c>
      <c r="O12" s="70" t="str">
        <f>[24]결승기록지!$C$15</f>
        <v>위주원</v>
      </c>
      <c r="P12" s="71" t="str">
        <f>[24]결승기록지!$E$15</f>
        <v>반곡중</v>
      </c>
      <c r="Q12" s="72" t="str">
        <f>[24]결승기록지!$F$15</f>
        <v>2:17.43</v>
      </c>
      <c r="R12" s="70" t="str">
        <f>[24]결승기록지!$C$16</f>
        <v>박예찬</v>
      </c>
      <c r="S12" s="71" t="str">
        <f>[24]결승기록지!$E$16</f>
        <v>단원중</v>
      </c>
      <c r="T12" s="72" t="str">
        <f>[24]결승기록지!$F$16</f>
        <v>2:18.17</v>
      </c>
      <c r="U12" s="70" t="str">
        <f>[24]결승기록지!$C$17</f>
        <v>전지후</v>
      </c>
      <c r="V12" s="71" t="str">
        <f>[24]결승기록지!$E$17</f>
        <v>울산스포츠과학중</v>
      </c>
      <c r="W12" s="72" t="str">
        <f>[24]결승기록지!$F$17</f>
        <v>2:18.63</v>
      </c>
      <c r="X12" s="70" t="str">
        <f>[24]결승기록지!$C$18</f>
        <v>문우주</v>
      </c>
      <c r="Y12" s="71" t="str">
        <f>[24]결승기록지!$E$18</f>
        <v>남원중</v>
      </c>
      <c r="Z12" s="72" t="str">
        <f>[24]결승기록지!$F$18</f>
        <v>2:19.21</v>
      </c>
    </row>
    <row r="13" spans="1:26" s="27" customFormat="1" ht="13.5" customHeight="1">
      <c r="A13" s="40">
        <v>2</v>
      </c>
      <c r="B13" s="91" t="s">
        <v>90</v>
      </c>
      <c r="C13" s="70" t="str">
        <f>[25]결승기록지!$C$11</f>
        <v>김혜동</v>
      </c>
      <c r="D13" s="71" t="str">
        <f>[25]결승기록지!$E$11</f>
        <v>풍천중</v>
      </c>
      <c r="E13" s="72" t="str">
        <f>[25]결승기록지!$F$11</f>
        <v>4:33.73</v>
      </c>
      <c r="F13" s="70" t="str">
        <f>[25]결승기록지!$C$12</f>
        <v>황선호</v>
      </c>
      <c r="G13" s="71" t="str">
        <f>[25]결승기록지!$E$12</f>
        <v>성보중</v>
      </c>
      <c r="H13" s="72" t="str">
        <f>[25]결승기록지!$F$12</f>
        <v>4:35.59</v>
      </c>
      <c r="I13" s="70" t="str">
        <f>[25]결승기록지!$C$13</f>
        <v>최현석</v>
      </c>
      <c r="J13" s="71" t="str">
        <f>[25]결승기록지!$E$13</f>
        <v>와동중</v>
      </c>
      <c r="K13" s="72" t="str">
        <f>[25]결승기록지!$F$13</f>
        <v>4:37.15</v>
      </c>
      <c r="L13" s="70" t="str">
        <f>[25]결승기록지!$C$14</f>
        <v>박예찬</v>
      </c>
      <c r="M13" s="71" t="str">
        <f>[25]결승기록지!$E$14</f>
        <v>단원중</v>
      </c>
      <c r="N13" s="72" t="str">
        <f>[25]결승기록지!$F$14</f>
        <v>4:42.00</v>
      </c>
      <c r="O13" s="70" t="str">
        <f>[25]결승기록지!$C$15</f>
        <v>윤백현</v>
      </c>
      <c r="P13" s="71" t="str">
        <f>[25]결승기록지!$E$15</f>
        <v>세종중</v>
      </c>
      <c r="Q13" s="72" t="str">
        <f>[25]결승기록지!$F$15</f>
        <v>4:47.39</v>
      </c>
      <c r="R13" s="70" t="str">
        <f>[25]결승기록지!$C$16</f>
        <v>구호연</v>
      </c>
      <c r="S13" s="71" t="str">
        <f>[25]결승기록지!$E$16</f>
        <v>신주중</v>
      </c>
      <c r="T13" s="72" t="str">
        <f>[25]결승기록지!$F$16</f>
        <v>4:47.54</v>
      </c>
      <c r="U13" s="70" t="str">
        <f>[25]결승기록지!$C$17</f>
        <v>안세현</v>
      </c>
      <c r="V13" s="71" t="str">
        <f>[25]결승기록지!$E$17</f>
        <v>경주중</v>
      </c>
      <c r="W13" s="72" t="str">
        <f>[25]결승기록지!$F$17</f>
        <v>4:53.32</v>
      </c>
      <c r="X13" s="70" t="str">
        <f>[25]결승기록지!$C$18</f>
        <v>한지후</v>
      </c>
      <c r="Y13" s="71" t="str">
        <f>[25]결승기록지!$E$18</f>
        <v>전남체육중</v>
      </c>
      <c r="Z13" s="72" t="str">
        <f>[25]결승기록지!$F$18</f>
        <v>4:54.31</v>
      </c>
    </row>
    <row r="14" spans="1:26" s="27" customFormat="1" ht="13.5" customHeight="1">
      <c r="A14" s="40">
        <v>4</v>
      </c>
      <c r="B14" s="91" t="s">
        <v>109</v>
      </c>
      <c r="C14" s="70" t="str">
        <f>[26]결승기록지!$C$11</f>
        <v>최현석</v>
      </c>
      <c r="D14" s="71" t="str">
        <f>[26]결승기록지!$E$11</f>
        <v>와동중</v>
      </c>
      <c r="E14" s="72" t="str">
        <f>[26]결승기록지!$F$11</f>
        <v>10:15.38</v>
      </c>
      <c r="F14" s="70" t="str">
        <f>[26]결승기록지!$C$12</f>
        <v>박창환</v>
      </c>
      <c r="G14" s="71" t="str">
        <f>[26]결승기록지!$E$12</f>
        <v>경기체육중</v>
      </c>
      <c r="H14" s="72" t="str">
        <f>[26]결승기록지!$F$12</f>
        <v>10:27.08</v>
      </c>
      <c r="I14" s="70" t="str">
        <f>[26]결승기록지!$C$13</f>
        <v>김혜동</v>
      </c>
      <c r="J14" s="71" t="str">
        <f>[26]결승기록지!$E$13</f>
        <v>풍천중</v>
      </c>
      <c r="K14" s="72" t="str">
        <f>[26]결승기록지!$F$13</f>
        <v>10:35.64</v>
      </c>
      <c r="L14" s="70" t="str">
        <f>[26]결승기록지!$C$14</f>
        <v>이현수</v>
      </c>
      <c r="M14" s="71" t="str">
        <f>[26]결승기록지!$E$14</f>
        <v>서곶중</v>
      </c>
      <c r="N14" s="72" t="str">
        <f>[26]결승기록지!$F$14</f>
        <v>10:53.10</v>
      </c>
      <c r="O14" s="70" t="str">
        <f>[26]결승기록지!$C$15</f>
        <v>정태인</v>
      </c>
      <c r="P14" s="71" t="str">
        <f>[26]결승기록지!$E$15</f>
        <v>문산수억중</v>
      </c>
      <c r="Q14" s="72" t="str">
        <f>[26]결승기록지!$F$15</f>
        <v>10:53.85</v>
      </c>
      <c r="R14" s="70" t="str">
        <f>[26]결승기록지!$C$16</f>
        <v>윤백현</v>
      </c>
      <c r="S14" s="71" t="str">
        <f>[26]결승기록지!$E$16</f>
        <v>세종중</v>
      </c>
      <c r="T14" s="72" t="str">
        <f>[26]결승기록지!$F$16</f>
        <v>11:20.11</v>
      </c>
      <c r="U14" s="70" t="str">
        <f>[26]결승기록지!$C$17</f>
        <v>김하율</v>
      </c>
      <c r="V14" s="71" t="str">
        <f>[26]결승기록지!$E$17</f>
        <v>대청중</v>
      </c>
      <c r="W14" s="72" t="str">
        <f>[26]결승기록지!$F$17</f>
        <v>11:21.11</v>
      </c>
      <c r="X14" s="70" t="str">
        <f>[26]결승기록지!$C$18</f>
        <v>조한빛</v>
      </c>
      <c r="Y14" s="71" t="str">
        <f>[26]결승기록지!$E$18</f>
        <v>동항중</v>
      </c>
      <c r="Z14" s="72" t="str">
        <f>[26]결승기록지!$F$18</f>
        <v>11:22.12</v>
      </c>
    </row>
    <row r="15" spans="1:26" s="27" customFormat="1" ht="13.5" customHeight="1">
      <c r="A15" s="109">
        <v>4</v>
      </c>
      <c r="B15" s="69" t="s">
        <v>93</v>
      </c>
      <c r="C15" s="70" t="str">
        <f>[27]결승기록지!$C$11</f>
        <v>문준기</v>
      </c>
      <c r="D15" s="71" t="str">
        <f>[27]결승기록지!$E$11</f>
        <v>계남중</v>
      </c>
      <c r="E15" s="72" t="str">
        <f>[27]결승기록지!$F$11</f>
        <v>16.88 CR</v>
      </c>
      <c r="F15" s="70" t="str">
        <f>[27]결승기록지!$C$12</f>
        <v>백상진</v>
      </c>
      <c r="G15" s="71" t="str">
        <f>[27]결승기록지!$E$12</f>
        <v>순심중</v>
      </c>
      <c r="H15" s="72" t="str">
        <f>[27]결승기록지!$F$12</f>
        <v>18.33</v>
      </c>
      <c r="I15" s="70" t="str">
        <f>[27]결승기록지!$C$13</f>
        <v>김상록</v>
      </c>
      <c r="J15" s="71" t="str">
        <f>[27]결승기록지!$E$13</f>
        <v>문산중</v>
      </c>
      <c r="K15" s="72" t="str">
        <f>[27]결승기록지!$F$13</f>
        <v>18.63</v>
      </c>
      <c r="L15" s="70" t="str">
        <f>[27]결승기록지!$C$14</f>
        <v>홍준혁</v>
      </c>
      <c r="M15" s="71" t="str">
        <f>[27]결승기록지!$E$14</f>
        <v>부천부곡중</v>
      </c>
      <c r="N15" s="72" t="str">
        <f>[27]결승기록지!$F$14</f>
        <v>19.12</v>
      </c>
      <c r="O15" s="70" t="str">
        <f>[27]결승기록지!$C$15</f>
        <v>김민찬</v>
      </c>
      <c r="P15" s="71" t="str">
        <f>[27]결승기록지!$E$15</f>
        <v>와동중</v>
      </c>
      <c r="Q15" s="72" t="str">
        <f>[27]결승기록지!$F$15</f>
        <v>19.31</v>
      </c>
      <c r="R15" s="70" t="str">
        <f>[27]결승기록지!$C$16</f>
        <v>황연우</v>
      </c>
      <c r="S15" s="71" t="str">
        <f>[27]결승기록지!$E$16</f>
        <v>광주체육중</v>
      </c>
      <c r="T15" s="72" t="str">
        <f>[27]결승기록지!$F$16</f>
        <v>19.47</v>
      </c>
      <c r="U15" s="70" t="str">
        <f>[27]결승기록지!$C$17</f>
        <v>신현서</v>
      </c>
      <c r="V15" s="71" t="str">
        <f>[27]결승기록지!$E$17</f>
        <v>동방중</v>
      </c>
      <c r="W15" s="72" t="str">
        <f>[27]결승기록지!$F$17</f>
        <v>20.21</v>
      </c>
      <c r="X15" s="70"/>
      <c r="Y15" s="71"/>
      <c r="Z15" s="72"/>
    </row>
    <row r="16" spans="1:26" s="27" customFormat="1" ht="13.5" customHeight="1">
      <c r="A16" s="109"/>
      <c r="B16" s="73" t="s">
        <v>20</v>
      </c>
      <c r="C16" s="87"/>
      <c r="D16" s="88" t="str">
        <f>[27]결승기록지!$G$8</f>
        <v>0.8</v>
      </c>
      <c r="E16" s="89"/>
      <c r="F16" s="89"/>
      <c r="G16" s="89"/>
      <c r="H16" s="89"/>
      <c r="I16" s="89"/>
      <c r="J16" s="89"/>
      <c r="K16" s="89"/>
      <c r="L16" s="89"/>
      <c r="M16" s="89"/>
      <c r="N16" s="89"/>
      <c r="O16" s="89"/>
      <c r="P16" s="89"/>
      <c r="Q16" s="89"/>
      <c r="R16" s="89"/>
      <c r="S16" s="89"/>
      <c r="T16" s="89"/>
      <c r="U16" s="89"/>
      <c r="V16" s="89"/>
      <c r="W16" s="89"/>
      <c r="X16" s="89"/>
      <c r="Y16" s="89"/>
      <c r="Z16" s="90"/>
    </row>
    <row r="17" spans="1:29" s="27" customFormat="1" ht="13.5" customHeight="1">
      <c r="A17" s="40">
        <v>4</v>
      </c>
      <c r="B17" s="91" t="s">
        <v>110</v>
      </c>
      <c r="C17" s="92" t="str">
        <f>[28]결승기록지!$C$11</f>
        <v>안세현</v>
      </c>
      <c r="D17" s="93" t="str">
        <f>[28]결승기록지!$E$11</f>
        <v>경주중</v>
      </c>
      <c r="E17" s="94" t="str">
        <f>[28]결승기록지!$F$11</f>
        <v>18:25.03 CR</v>
      </c>
      <c r="F17" s="92" t="str">
        <f>[28]결승기록지!$C$12</f>
        <v>서종강</v>
      </c>
      <c r="G17" s="93" t="str">
        <f>[28]결승기록지!$E$12</f>
        <v>대청중</v>
      </c>
      <c r="H17" s="94" t="str">
        <f>[28]결승기록지!$F$12</f>
        <v>23:07.80</v>
      </c>
      <c r="I17" s="92"/>
      <c r="J17" s="93"/>
      <c r="K17" s="94"/>
      <c r="L17" s="92"/>
      <c r="M17" s="93"/>
      <c r="N17" s="94"/>
      <c r="O17" s="92"/>
      <c r="P17" s="93"/>
      <c r="Q17" s="94"/>
      <c r="R17" s="92"/>
      <c r="S17" s="93"/>
      <c r="T17" s="95"/>
      <c r="U17" s="92"/>
      <c r="V17" s="93"/>
      <c r="W17" s="95"/>
      <c r="X17" s="92"/>
      <c r="Y17" s="93"/>
      <c r="Z17" s="95"/>
    </row>
    <row r="18" spans="1:29" s="27" customFormat="1" ht="13.5" customHeight="1">
      <c r="A18" s="44">
        <v>1</v>
      </c>
      <c r="B18" s="96" t="s">
        <v>32</v>
      </c>
      <c r="C18" s="76" t="str">
        <f>[29]높이!$C$11</f>
        <v>구시헌</v>
      </c>
      <c r="D18" s="97" t="str">
        <f>[29]높이!$E$11</f>
        <v>논곡중</v>
      </c>
      <c r="E18" s="98" t="str">
        <f>[29]높이!$F$11</f>
        <v>1.60</v>
      </c>
      <c r="F18" s="76" t="str">
        <f>[29]높이!$C$12</f>
        <v>김찬</v>
      </c>
      <c r="G18" s="97" t="str">
        <f>[29]높이!$E$12</f>
        <v>논곡중</v>
      </c>
      <c r="H18" s="98" t="str">
        <f>[29]높이!$F$12</f>
        <v>1.55</v>
      </c>
      <c r="I18" s="76" t="str">
        <f>[29]높이!$C$13</f>
        <v>이주영</v>
      </c>
      <c r="J18" s="97" t="str">
        <f>[29]높이!$E$13</f>
        <v>효양중</v>
      </c>
      <c r="K18" s="98" t="str">
        <f>[29]높이!$F$13</f>
        <v>1.50</v>
      </c>
      <c r="L18" s="76"/>
      <c r="M18" s="97"/>
      <c r="N18" s="98"/>
      <c r="O18" s="76"/>
      <c r="P18" s="97"/>
      <c r="Q18" s="98"/>
      <c r="R18" s="76"/>
      <c r="S18" s="97"/>
      <c r="T18" s="99"/>
      <c r="U18" s="76"/>
      <c r="V18" s="97"/>
      <c r="W18" s="99"/>
      <c r="X18" s="76"/>
      <c r="Y18" s="97"/>
      <c r="Z18" s="98"/>
      <c r="AA18" s="19"/>
      <c r="AB18" s="19"/>
      <c r="AC18" s="19"/>
    </row>
    <row r="19" spans="1:29" s="27" customFormat="1" ht="13.5" customHeight="1">
      <c r="A19" s="44">
        <v>1</v>
      </c>
      <c r="B19" s="96" t="s">
        <v>97</v>
      </c>
      <c r="C19" s="76" t="str">
        <f>[29]장대!$C$11</f>
        <v>변준서</v>
      </c>
      <c r="D19" s="97" t="str">
        <f>[29]장대!$E$11</f>
        <v>대전송촌중</v>
      </c>
      <c r="E19" s="98" t="str">
        <f>[29]장대!$F$11</f>
        <v>2.60</v>
      </c>
      <c r="F19" s="115" t="s">
        <v>87</v>
      </c>
      <c r="G19" s="116"/>
      <c r="H19" s="117"/>
      <c r="I19" s="76"/>
      <c r="J19" s="97"/>
      <c r="K19" s="98"/>
      <c r="L19" s="76"/>
      <c r="M19" s="97"/>
      <c r="N19" s="98"/>
      <c r="O19" s="76"/>
      <c r="P19" s="97"/>
      <c r="Q19" s="98"/>
      <c r="R19" s="76"/>
      <c r="S19" s="97"/>
      <c r="T19" s="99"/>
      <c r="U19" s="76"/>
      <c r="V19" s="97"/>
      <c r="W19" s="99"/>
      <c r="X19" s="76"/>
      <c r="Y19" s="97"/>
      <c r="Z19" s="98"/>
      <c r="AA19" s="19"/>
      <c r="AB19" s="19"/>
      <c r="AC19" s="19"/>
    </row>
    <row r="20" spans="1:29" s="27" customFormat="1" ht="13.5" customHeight="1">
      <c r="A20" s="109">
        <v>2</v>
      </c>
      <c r="B20" s="69" t="s">
        <v>21</v>
      </c>
      <c r="C20" s="70" t="str">
        <f>[29]멀리!$C$11</f>
        <v>박상현</v>
      </c>
      <c r="D20" s="71" t="str">
        <f>[29]멀리!$E$11</f>
        <v>충주중</v>
      </c>
      <c r="E20" s="72" t="str">
        <f>[29]멀리!$F$11</f>
        <v>6.00 CR</v>
      </c>
      <c r="F20" s="70" t="str">
        <f>[29]멀리!$C$12</f>
        <v>김선우</v>
      </c>
      <c r="G20" s="71" t="str">
        <f>[29]멀리!$E$12</f>
        <v>충주중</v>
      </c>
      <c r="H20" s="100" t="str">
        <f>[29]멀리!$F$12</f>
        <v>5.86</v>
      </c>
      <c r="I20" s="70" t="str">
        <f>[29]멀리!$C$13</f>
        <v>강요한</v>
      </c>
      <c r="J20" s="71" t="str">
        <f>[29]멀리!$E$13</f>
        <v>광주체육중</v>
      </c>
      <c r="K20" s="100" t="str">
        <f>[29]멀리!$F$13</f>
        <v>5.74</v>
      </c>
      <c r="L20" s="70" t="str">
        <f>[29]멀리!$C$14</f>
        <v>양태훈</v>
      </c>
      <c r="M20" s="71" t="str">
        <f>[29]멀리!$E$14</f>
        <v>벽진중</v>
      </c>
      <c r="N20" s="72" t="str">
        <f>[29]멀리!$F$14</f>
        <v>5.72</v>
      </c>
      <c r="O20" s="70" t="str">
        <f>[29]멀리!$C$15</f>
        <v>이재희</v>
      </c>
      <c r="P20" s="71" t="str">
        <f>[29]멀리!$E$15</f>
        <v>동명중</v>
      </c>
      <c r="Q20" s="100" t="str">
        <f>[29]멀리!$F$15</f>
        <v>5.69</v>
      </c>
      <c r="R20" s="70" t="str">
        <f>[29]멀리!$C$16</f>
        <v>김건민</v>
      </c>
      <c r="S20" s="71" t="str">
        <f>[29]멀리!$E$16</f>
        <v>당하중</v>
      </c>
      <c r="T20" s="72" t="str">
        <f>[29]멀리!$F$16</f>
        <v>5.54</v>
      </c>
      <c r="U20" s="70" t="str">
        <f>[29]멀리!$C$17</f>
        <v>신현서</v>
      </c>
      <c r="V20" s="71" t="str">
        <f>[29]멀리!$E$17</f>
        <v>동방중</v>
      </c>
      <c r="W20" s="72" t="str">
        <f>[29]멀리!$F$17</f>
        <v>5.52</v>
      </c>
      <c r="X20" s="70" t="str">
        <f>[29]멀리!$C$18</f>
        <v>윤태준</v>
      </c>
      <c r="Y20" s="71" t="str">
        <f>[29]멀리!$E$18</f>
        <v>대전구봉중</v>
      </c>
      <c r="Z20" s="72" t="str">
        <f>[29]멀리!$F$18</f>
        <v>5.48</v>
      </c>
    </row>
    <row r="21" spans="1:29" s="27" customFormat="1" ht="13.5" customHeight="1">
      <c r="A21" s="109"/>
      <c r="B21" s="73" t="s">
        <v>20</v>
      </c>
      <c r="C21" s="101"/>
      <c r="D21" s="88" t="str">
        <f>[29]멀리!$G$11</f>
        <v>0.3</v>
      </c>
      <c r="E21" s="90"/>
      <c r="F21" s="87"/>
      <c r="G21" s="88" t="str">
        <f>[29]멀리!$G$12</f>
        <v>0.1</v>
      </c>
      <c r="H21" s="102"/>
      <c r="I21" s="87"/>
      <c r="J21" s="88" t="str">
        <f>[29]멀리!$G$13</f>
        <v>-0.1</v>
      </c>
      <c r="K21" s="90"/>
      <c r="L21" s="101"/>
      <c r="M21" s="88" t="str">
        <f>[29]멀리!$G$14</f>
        <v>-0.1</v>
      </c>
      <c r="N21" s="90"/>
      <c r="O21" s="87"/>
      <c r="P21" s="88" t="str">
        <f>[29]멀리!$G$15</f>
        <v>0.2</v>
      </c>
      <c r="Q21" s="90"/>
      <c r="R21" s="87"/>
      <c r="S21" s="88" t="str">
        <f>[29]멀리!$G$16</f>
        <v>-0.4</v>
      </c>
      <c r="T21" s="102"/>
      <c r="U21" s="103"/>
      <c r="V21" s="88" t="str">
        <f>[29]멀리!$G$17</f>
        <v>-0.1</v>
      </c>
      <c r="W21" s="102"/>
      <c r="X21" s="87"/>
      <c r="Y21" s="88" t="str">
        <f>[29]멀리!$G$18</f>
        <v>-0.1</v>
      </c>
      <c r="Z21" s="90"/>
    </row>
    <row r="22" spans="1:29" s="27" customFormat="1" ht="13.5" customHeight="1">
      <c r="A22" s="109">
        <v>4</v>
      </c>
      <c r="B22" s="69" t="s">
        <v>98</v>
      </c>
      <c r="C22" s="70" t="str">
        <f>[29]세단!$C$11</f>
        <v>박상현</v>
      </c>
      <c r="D22" s="71" t="str">
        <f>[29]세단!$E$11</f>
        <v>충주중</v>
      </c>
      <c r="E22" s="72" t="str">
        <f>[29]세단!$F$11</f>
        <v>12.60 CR</v>
      </c>
      <c r="F22" s="70" t="str">
        <f>[29]세단!$C$12</f>
        <v>강요한</v>
      </c>
      <c r="G22" s="71" t="str">
        <f>[29]세단!$E$12</f>
        <v>광주체육중</v>
      </c>
      <c r="H22" s="100" t="str">
        <f>[29]세단!$F$12</f>
        <v>12.37</v>
      </c>
      <c r="I22" s="70" t="str">
        <f>[29]세단!$C$13</f>
        <v>양태훈</v>
      </c>
      <c r="J22" s="71" t="str">
        <f>[29]세단!$E$13</f>
        <v>벽진중</v>
      </c>
      <c r="K22" s="100" t="str">
        <f>[29]세단!$F$13</f>
        <v>11.93</v>
      </c>
      <c r="L22" s="70" t="str">
        <f>[29]세단!$C$14</f>
        <v>이재희</v>
      </c>
      <c r="M22" s="71" t="str">
        <f>[29]세단!$E$14</f>
        <v>동명중</v>
      </c>
      <c r="N22" s="72" t="str">
        <f>[29]세단!$F$14</f>
        <v>11.73</v>
      </c>
      <c r="O22" s="70" t="str">
        <f>[29]세단!$C$15</f>
        <v>이솔준</v>
      </c>
      <c r="P22" s="71" t="str">
        <f>[29]세단!$E$15</f>
        <v>백운중</v>
      </c>
      <c r="Q22" s="100" t="str">
        <f>[29]세단!$F$15</f>
        <v>11.03</v>
      </c>
      <c r="R22" s="70"/>
      <c r="S22" s="71"/>
      <c r="T22" s="72"/>
      <c r="U22" s="70"/>
      <c r="V22" s="71"/>
      <c r="W22" s="72"/>
      <c r="X22" s="70"/>
      <c r="Y22" s="71"/>
      <c r="Z22" s="72"/>
    </row>
    <row r="23" spans="1:29" s="27" customFormat="1" ht="13.5" customHeight="1">
      <c r="A23" s="109"/>
      <c r="B23" s="73" t="s">
        <v>20</v>
      </c>
      <c r="C23" s="101"/>
      <c r="D23" s="88" t="str">
        <f>[29]세단!$G$11</f>
        <v>-0.1</v>
      </c>
      <c r="E23" s="90"/>
      <c r="F23" s="87"/>
      <c r="G23" s="88" t="str">
        <f>[29]세단!$G$12</f>
        <v>-0.0</v>
      </c>
      <c r="H23" s="102"/>
      <c r="I23" s="87"/>
      <c r="J23" s="88" t="str">
        <f>[29]세단!$G$13</f>
        <v>-0.0</v>
      </c>
      <c r="K23" s="90"/>
      <c r="L23" s="101"/>
      <c r="M23" s="88" t="str">
        <f>[29]세단!$G$14</f>
        <v>-0.0</v>
      </c>
      <c r="N23" s="90"/>
      <c r="O23" s="87"/>
      <c r="P23" s="88" t="str">
        <f>[29]세단!$G$15</f>
        <v>0.3</v>
      </c>
      <c r="Q23" s="90"/>
      <c r="R23" s="87"/>
      <c r="S23" s="88"/>
      <c r="T23" s="102"/>
      <c r="U23" s="103"/>
      <c r="V23" s="88"/>
      <c r="W23" s="102"/>
      <c r="X23" s="87"/>
      <c r="Y23" s="88"/>
      <c r="Z23" s="90"/>
    </row>
    <row r="24" spans="1:29" s="27" customFormat="1" ht="13.5" customHeight="1">
      <c r="A24" s="40">
        <v>4</v>
      </c>
      <c r="B24" s="91" t="s">
        <v>25</v>
      </c>
      <c r="C24" s="92" t="str">
        <f>[29]포환!$C$11</f>
        <v>최지호</v>
      </c>
      <c r="D24" s="93" t="str">
        <f>[29]포환!$E$11</f>
        <v>꽃내중</v>
      </c>
      <c r="E24" s="94" t="str">
        <f>[29]포환!$F$11</f>
        <v>16.53</v>
      </c>
      <c r="F24" s="92" t="str">
        <f>[29]포환!$C$12</f>
        <v>천승민</v>
      </c>
      <c r="G24" s="93" t="str">
        <f>[29]포환!$E$12</f>
        <v>부산체육중</v>
      </c>
      <c r="H24" s="94" t="str">
        <f>[29]포환!$F$12</f>
        <v>13.73</v>
      </c>
      <c r="I24" s="92" t="str">
        <f>[29]포환!$C$13</f>
        <v>이서준</v>
      </c>
      <c r="J24" s="93" t="str">
        <f>[29]포환!$E$13</f>
        <v>동명중</v>
      </c>
      <c r="K24" s="94" t="str">
        <f>[29]포환!$F$13</f>
        <v>13.36</v>
      </c>
      <c r="L24" s="92" t="str">
        <f>[29]포환!$C$14</f>
        <v>박찬호</v>
      </c>
      <c r="M24" s="93" t="str">
        <f>[29]포환!$E$14</f>
        <v>동명중</v>
      </c>
      <c r="N24" s="94" t="str">
        <f>[29]포환!$F$14</f>
        <v>12.12</v>
      </c>
      <c r="O24" s="92" t="str">
        <f>[29]포환!$C$15</f>
        <v>최동진</v>
      </c>
      <c r="P24" s="93" t="str">
        <f>[29]포환!$E$15</f>
        <v>장산중</v>
      </c>
      <c r="Q24" s="94" t="str">
        <f>[29]포환!$F$15</f>
        <v>12.04</v>
      </c>
      <c r="R24" s="92" t="str">
        <f>[29]포환!$C$16</f>
        <v>박재민</v>
      </c>
      <c r="S24" s="93" t="str">
        <f>[29]포환!$E$16</f>
        <v>구미인덕중</v>
      </c>
      <c r="T24" s="95" t="str">
        <f>[29]포환!$F$16</f>
        <v>11.52</v>
      </c>
      <c r="U24" s="92" t="str">
        <f>[29]포환!$C$17</f>
        <v>박다율</v>
      </c>
      <c r="V24" s="93" t="str">
        <f>[29]포환!$E$17</f>
        <v>남원중</v>
      </c>
      <c r="W24" s="95" t="str">
        <f>[29]포환!$F$17</f>
        <v>10.51</v>
      </c>
      <c r="X24" s="92" t="str">
        <f>[29]포환!$C$18</f>
        <v>배유준</v>
      </c>
      <c r="Y24" s="93" t="str">
        <f>[29]포환!$E$18</f>
        <v>대전송촌중</v>
      </c>
      <c r="Z24" s="95" t="str">
        <f>[29]포환!$F$18</f>
        <v>9.63</v>
      </c>
    </row>
    <row r="25" spans="1:29" s="27" customFormat="1" ht="13.5" customHeight="1">
      <c r="A25" s="40">
        <v>2</v>
      </c>
      <c r="B25" s="91" t="s">
        <v>99</v>
      </c>
      <c r="C25" s="92" t="str">
        <f>[29]원반!$C$11</f>
        <v>천승민</v>
      </c>
      <c r="D25" s="93" t="str">
        <f>[29]원반!$E$11</f>
        <v>부산체육중</v>
      </c>
      <c r="E25" s="94" t="str">
        <f>[29]원반!$F$11</f>
        <v>38.55</v>
      </c>
      <c r="F25" s="92" t="str">
        <f>[29]원반!$C$12</f>
        <v>홍진우</v>
      </c>
      <c r="G25" s="93" t="str">
        <f>[29]원반!$E$12</f>
        <v>당하중</v>
      </c>
      <c r="H25" s="94" t="str">
        <f>[29]원반!$F$12</f>
        <v>38.38</v>
      </c>
      <c r="I25" s="92" t="str">
        <f>[29]원반!$C$13</f>
        <v>이지우</v>
      </c>
      <c r="J25" s="93" t="str">
        <f>[29]원반!$E$13</f>
        <v>충주중</v>
      </c>
      <c r="K25" s="94" t="str">
        <f>[29]원반!$F$13</f>
        <v>37.99</v>
      </c>
      <c r="L25" s="92" t="str">
        <f>[29]원반!$C$14</f>
        <v>강지호</v>
      </c>
      <c r="M25" s="93" t="str">
        <f>[29]원반!$E$14</f>
        <v>전남체육중</v>
      </c>
      <c r="N25" s="94" t="str">
        <f>[29]원반!$F$14</f>
        <v>37.11</v>
      </c>
      <c r="O25" s="92" t="str">
        <f>[29]원반!$C$15</f>
        <v>박다율</v>
      </c>
      <c r="P25" s="93" t="str">
        <f>[29]원반!$E$15</f>
        <v>남원중</v>
      </c>
      <c r="Q25" s="94" t="str">
        <f>[29]원반!$F$15</f>
        <v>35.82</v>
      </c>
      <c r="R25" s="92" t="str">
        <f>[29]원반!$C$16</f>
        <v>박경민</v>
      </c>
      <c r="S25" s="93" t="str">
        <f>[29]원반!$E$16</f>
        <v>대전대신중</v>
      </c>
      <c r="T25" s="95" t="str">
        <f>[29]원반!$F$16</f>
        <v>31.46</v>
      </c>
      <c r="U25" s="92" t="str">
        <f>[29]원반!$C$17</f>
        <v>이서준</v>
      </c>
      <c r="V25" s="93" t="str">
        <f>[29]원반!$E$17</f>
        <v>동명중</v>
      </c>
      <c r="W25" s="95" t="str">
        <f>[29]원반!$F$17</f>
        <v>30.52</v>
      </c>
      <c r="X25" s="92" t="str">
        <f>[29]원반!$C$18</f>
        <v>심준우</v>
      </c>
      <c r="Y25" s="93" t="str">
        <f>[29]원반!$E$18</f>
        <v>광주체육중</v>
      </c>
      <c r="Z25" s="95" t="str">
        <f>[29]원반!$F$18</f>
        <v>25.46</v>
      </c>
    </row>
    <row r="26" spans="1:29" s="27" customFormat="1" ht="13.5" customHeight="1">
      <c r="A26" s="40">
        <v>3</v>
      </c>
      <c r="B26" s="91" t="s">
        <v>101</v>
      </c>
      <c r="C26" s="92" t="str">
        <f>[29]투창!$C$11</f>
        <v>김건우</v>
      </c>
      <c r="D26" s="93" t="str">
        <f>[29]투창!$E$11</f>
        <v>전남체육중</v>
      </c>
      <c r="E26" s="94" t="str">
        <f>[29]투창!$F$11</f>
        <v>42.19 CR</v>
      </c>
      <c r="F26" s="92" t="str">
        <f>[29]투창!$C$12</f>
        <v>엄하랑</v>
      </c>
      <c r="G26" s="93" t="str">
        <f>[29]투창!$E$12</f>
        <v>당하중</v>
      </c>
      <c r="H26" s="94" t="str">
        <f>[29]투창!$F$12</f>
        <v>41.76 CR</v>
      </c>
      <c r="I26" s="92" t="str">
        <f>[29]투창!$C$13</f>
        <v>박찬호</v>
      </c>
      <c r="J26" s="93" t="str">
        <f>[29]투창!$E$13</f>
        <v>동명중</v>
      </c>
      <c r="K26" s="94" t="str">
        <f>[29]투창!$F$13</f>
        <v>38.32</v>
      </c>
      <c r="L26" s="92" t="str">
        <f>[29]투창!$C$14</f>
        <v>최동진</v>
      </c>
      <c r="M26" s="93" t="str">
        <f>[29]투창!$E$14</f>
        <v>장산중</v>
      </c>
      <c r="N26" s="94" t="str">
        <f>[29]투창!$F$14</f>
        <v>37.44</v>
      </c>
      <c r="O26" s="92" t="str">
        <f>[29]투창!$C$15</f>
        <v>김연우</v>
      </c>
      <c r="P26" s="93" t="str">
        <f>[29]투창!$E$15</f>
        <v>부원중</v>
      </c>
      <c r="Q26" s="94" t="str">
        <f>[29]투창!$F$15</f>
        <v>36.97</v>
      </c>
      <c r="R26" s="92" t="str">
        <f>[29]투창!$C$16</f>
        <v>이민용</v>
      </c>
      <c r="S26" s="93" t="str">
        <f>[29]투창!$E$16</f>
        <v>안청중</v>
      </c>
      <c r="T26" s="95" t="str">
        <f>[29]투창!$F$16</f>
        <v>35.08</v>
      </c>
      <c r="U26" s="92" t="str">
        <f>[29]투창!$C$17</f>
        <v>이현수</v>
      </c>
      <c r="V26" s="93" t="str">
        <f>[29]투창!$E$17</f>
        <v>옥천중</v>
      </c>
      <c r="W26" s="95" t="str">
        <f>[29]투창!$F$17</f>
        <v>31.62</v>
      </c>
      <c r="X26" s="92" t="str">
        <f>[29]투창!$C$18</f>
        <v>양서준</v>
      </c>
      <c r="Y26" s="93" t="str">
        <f>[29]투창!$E$18</f>
        <v>삼성중</v>
      </c>
      <c r="Z26" s="95" t="str">
        <f>[29]투창!$F$18</f>
        <v>29.50</v>
      </c>
    </row>
    <row r="27" spans="1:29" s="27" customFormat="1" ht="7.5" customHeight="1">
      <c r="A27" s="40"/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</row>
    <row r="28" spans="1:29" s="9" customFormat="1">
      <c r="A28" s="43"/>
      <c r="B28" s="110" t="s">
        <v>111</v>
      </c>
      <c r="C28" s="110"/>
      <c r="D28" s="10"/>
      <c r="E28" s="10"/>
      <c r="F28" s="111"/>
      <c r="G28" s="111"/>
      <c r="H28" s="111"/>
      <c r="I28" s="111"/>
      <c r="J28" s="111"/>
      <c r="K28" s="111"/>
      <c r="L28" s="111"/>
      <c r="M28" s="111"/>
      <c r="N28" s="111"/>
      <c r="O28" s="111"/>
      <c r="P28" s="111"/>
      <c r="Q28" s="111"/>
      <c r="R28" s="111"/>
      <c r="S28" s="111"/>
      <c r="T28" s="10"/>
      <c r="U28" s="10"/>
      <c r="V28" s="10"/>
      <c r="W28" s="10"/>
      <c r="X28" s="10"/>
      <c r="Y28" s="10"/>
      <c r="Z28" s="10"/>
    </row>
    <row r="29" spans="1:29" ht="9.75" customHeight="1">
      <c r="A29" s="43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9">
      <c r="B30" s="104" t="s">
        <v>8</v>
      </c>
      <c r="C30" s="64"/>
      <c r="D30" s="65" t="s">
        <v>0</v>
      </c>
      <c r="E30" s="66"/>
      <c r="F30" s="64"/>
      <c r="G30" s="65" t="s">
        <v>12</v>
      </c>
      <c r="H30" s="66"/>
      <c r="I30" s="64"/>
      <c r="J30" s="65" t="s">
        <v>1</v>
      </c>
      <c r="K30" s="66"/>
      <c r="L30" s="64"/>
      <c r="M30" s="65" t="s">
        <v>2</v>
      </c>
      <c r="N30" s="66"/>
      <c r="O30" s="64"/>
      <c r="P30" s="65" t="s">
        <v>3</v>
      </c>
      <c r="Q30" s="66"/>
      <c r="R30" s="64"/>
      <c r="S30" s="65" t="s">
        <v>4</v>
      </c>
      <c r="T30" s="66"/>
      <c r="U30" s="64"/>
      <c r="V30" s="65" t="s">
        <v>5</v>
      </c>
      <c r="W30" s="66"/>
      <c r="X30" s="64"/>
      <c r="Y30" s="65" t="s">
        <v>10</v>
      </c>
      <c r="Z30" s="66"/>
    </row>
    <row r="31" spans="1:29" ht="14.25" thickBot="1">
      <c r="A31" s="36"/>
      <c r="B31" s="67" t="s">
        <v>18</v>
      </c>
      <c r="C31" s="68" t="s">
        <v>6</v>
      </c>
      <c r="D31" s="68" t="s">
        <v>11</v>
      </c>
      <c r="E31" s="68" t="s">
        <v>7</v>
      </c>
      <c r="F31" s="68" t="s">
        <v>6</v>
      </c>
      <c r="G31" s="68" t="s">
        <v>11</v>
      </c>
      <c r="H31" s="68" t="s">
        <v>7</v>
      </c>
      <c r="I31" s="68" t="s">
        <v>6</v>
      </c>
      <c r="J31" s="68" t="s">
        <v>11</v>
      </c>
      <c r="K31" s="68" t="s">
        <v>7</v>
      </c>
      <c r="L31" s="68" t="s">
        <v>6</v>
      </c>
      <c r="M31" s="68" t="s">
        <v>11</v>
      </c>
      <c r="N31" s="68" t="s">
        <v>7</v>
      </c>
      <c r="O31" s="68" t="s">
        <v>6</v>
      </c>
      <c r="P31" s="68" t="s">
        <v>11</v>
      </c>
      <c r="Q31" s="68" t="s">
        <v>7</v>
      </c>
      <c r="R31" s="68" t="s">
        <v>6</v>
      </c>
      <c r="S31" s="68" t="s">
        <v>11</v>
      </c>
      <c r="T31" s="68" t="s">
        <v>7</v>
      </c>
      <c r="U31" s="68" t="s">
        <v>6</v>
      </c>
      <c r="V31" s="68" t="s">
        <v>11</v>
      </c>
      <c r="W31" s="68" t="s">
        <v>7</v>
      </c>
      <c r="X31" s="68" t="s">
        <v>6</v>
      </c>
      <c r="Y31" s="68" t="s">
        <v>11</v>
      </c>
      <c r="Z31" s="68" t="s">
        <v>7</v>
      </c>
    </row>
    <row r="32" spans="1:29" s="27" customFormat="1" ht="13.5" customHeight="1" thickTop="1">
      <c r="A32" s="109">
        <v>1</v>
      </c>
      <c r="B32" s="69" t="s">
        <v>19</v>
      </c>
      <c r="C32" s="70" t="str">
        <f>[30]결승기록지!$C$11</f>
        <v>권가은</v>
      </c>
      <c r="D32" s="71" t="str">
        <f>[30]결승기록지!$E$11</f>
        <v>동방중</v>
      </c>
      <c r="E32" s="72" t="str">
        <f>[30]결승기록지!$F$11</f>
        <v>12.37 CR</v>
      </c>
      <c r="F32" s="70" t="str">
        <f>[30]결승기록지!$C$12</f>
        <v>김서현</v>
      </c>
      <c r="G32" s="71" t="str">
        <f>[30]결승기록지!$E$12</f>
        <v>월배중</v>
      </c>
      <c r="H32" s="72" t="str">
        <f>[30]결승기록지!$F$12</f>
        <v>12.54 CR</v>
      </c>
      <c r="I32" s="70" t="str">
        <f>[30]결승기록지!$C$13</f>
        <v>주예지</v>
      </c>
      <c r="J32" s="71" t="str">
        <f>[30]결승기록지!$E$13</f>
        <v>복주여자중</v>
      </c>
      <c r="K32" s="72" t="str">
        <f>[30]결승기록지!$F$13</f>
        <v>13.05</v>
      </c>
      <c r="L32" s="70" t="str">
        <f>[30]결승기록지!$C$14</f>
        <v>민시윤</v>
      </c>
      <c r="M32" s="71" t="str">
        <f>[30]결승기록지!$E$14</f>
        <v>충북영동중</v>
      </c>
      <c r="N32" s="72" t="str">
        <f>[30]결승기록지!$F$14</f>
        <v>13.19</v>
      </c>
      <c r="O32" s="70" t="str">
        <f>[30]결승기록지!$C$15</f>
        <v>나예슬</v>
      </c>
      <c r="P32" s="71" t="str">
        <f>[30]결승기록지!$E$15</f>
        <v>시곡중</v>
      </c>
      <c r="Q32" s="72" t="str">
        <f>[30]결승기록지!$F$15</f>
        <v>13.29</v>
      </c>
      <c r="R32" s="70" t="str">
        <f>[30]결승기록지!$C$16</f>
        <v>이혜림</v>
      </c>
      <c r="S32" s="71" t="str">
        <f>[30]결승기록지!$E$16</f>
        <v>신정여자중</v>
      </c>
      <c r="T32" s="72" t="str">
        <f>[30]결승기록지!$F$16</f>
        <v>13.48</v>
      </c>
      <c r="U32" s="70" t="str">
        <f>[30]결승기록지!$C$17</f>
        <v>이지원</v>
      </c>
      <c r="V32" s="71" t="str">
        <f>[30]결승기록지!$E$17</f>
        <v>월촌중</v>
      </c>
      <c r="W32" s="72" t="str">
        <f>[30]결승기록지!$F$17</f>
        <v>13.52</v>
      </c>
      <c r="X32" s="70" t="str">
        <f>[30]결승기록지!$C$18</f>
        <v>엄지원</v>
      </c>
      <c r="Y32" s="71" t="str">
        <f>[30]결승기록지!$E$18</f>
        <v>가좌여자중</v>
      </c>
      <c r="Z32" s="72" t="str">
        <f>[30]결승기록지!$F$18</f>
        <v>13.58</v>
      </c>
    </row>
    <row r="33" spans="1:29" s="27" customFormat="1" ht="13.5" customHeight="1">
      <c r="A33" s="109"/>
      <c r="B33" s="73" t="s">
        <v>20</v>
      </c>
      <c r="C33" s="87"/>
      <c r="D33" s="88" t="str">
        <f>[30]결승기록지!$G$8</f>
        <v>0.3</v>
      </c>
      <c r="E33" s="89"/>
      <c r="F33" s="89"/>
      <c r="G33" s="89"/>
      <c r="H33" s="89"/>
      <c r="I33" s="89"/>
      <c r="J33" s="89"/>
      <c r="K33" s="89"/>
      <c r="L33" s="89"/>
      <c r="M33" s="89"/>
      <c r="N33" s="89"/>
      <c r="O33" s="89"/>
      <c r="P33" s="89"/>
      <c r="Q33" s="89"/>
      <c r="R33" s="89"/>
      <c r="S33" s="89"/>
      <c r="T33" s="89"/>
      <c r="U33" s="89"/>
      <c r="V33" s="89"/>
      <c r="W33" s="89"/>
      <c r="X33" s="89"/>
      <c r="Y33" s="89"/>
      <c r="Z33" s="90"/>
    </row>
    <row r="34" spans="1:29" s="27" customFormat="1" ht="13.5" customHeight="1">
      <c r="A34" s="109">
        <v>2</v>
      </c>
      <c r="B34" s="69" t="s">
        <v>22</v>
      </c>
      <c r="C34" s="70" t="str">
        <f>[31]결승기록지!$C$11</f>
        <v>김서현</v>
      </c>
      <c r="D34" s="71" t="str">
        <f>[31]결승기록지!$E$11</f>
        <v>월배중</v>
      </c>
      <c r="E34" s="72" t="str">
        <f>[31]결승기록지!$F$11</f>
        <v>25.83 CR</v>
      </c>
      <c r="F34" s="70" t="str">
        <f>[31]결승기록지!$C$12</f>
        <v>주예지</v>
      </c>
      <c r="G34" s="71" t="str">
        <f>[31]결승기록지!$E$12</f>
        <v>복주여자중</v>
      </c>
      <c r="H34" s="72" t="str">
        <f>[31]결승기록지!$F$12</f>
        <v>26.99</v>
      </c>
      <c r="I34" s="70" t="str">
        <f>[31]결승기록지!$C$13</f>
        <v>나예슬</v>
      </c>
      <c r="J34" s="71" t="str">
        <f>[31]결승기록지!$E$13</f>
        <v>시곡중</v>
      </c>
      <c r="K34" s="72" t="str">
        <f>[31]결승기록지!$F$13</f>
        <v>27.41</v>
      </c>
      <c r="L34" s="70" t="str">
        <f>[31]결승기록지!$C$14</f>
        <v>송혜주</v>
      </c>
      <c r="M34" s="71" t="str">
        <f>[31]결승기록지!$E$14</f>
        <v>월촌중</v>
      </c>
      <c r="N34" s="72" t="str">
        <f>[31]결승기록지!$F$14</f>
        <v>27.84</v>
      </c>
      <c r="O34" s="70" t="str">
        <f>[31]결승기록지!$C$15</f>
        <v>김도연</v>
      </c>
      <c r="P34" s="71" t="str">
        <f>[31]결승기록지!$E$15</f>
        <v>세종중</v>
      </c>
      <c r="Q34" s="72" t="str">
        <f>[31]결승기록지!$F$15</f>
        <v>27.91</v>
      </c>
      <c r="R34" s="70" t="str">
        <f>[31]결승기록지!$C$16</f>
        <v>이지원</v>
      </c>
      <c r="S34" s="71" t="str">
        <f>[31]결승기록지!$E$16</f>
        <v>월촌중</v>
      </c>
      <c r="T34" s="72" t="str">
        <f>[31]결승기록지!$F$16</f>
        <v>28.13</v>
      </c>
      <c r="U34" s="70" t="str">
        <f>[31]결승기록지!$C$17</f>
        <v>엄지원</v>
      </c>
      <c r="V34" s="71" t="str">
        <f>[31]결승기록지!$E$17</f>
        <v>가좌여자중</v>
      </c>
      <c r="W34" s="72" t="str">
        <f>[31]결승기록지!$F$17</f>
        <v>28.26</v>
      </c>
      <c r="X34" s="70"/>
      <c r="Y34" s="71"/>
      <c r="Z34" s="72"/>
    </row>
    <row r="35" spans="1:29" s="27" customFormat="1" ht="13.5" customHeight="1">
      <c r="A35" s="109"/>
      <c r="B35" s="73" t="s">
        <v>20</v>
      </c>
      <c r="C35" s="87"/>
      <c r="D35" s="88" t="str">
        <f>[31]결승기록지!$G$8</f>
        <v>0.6</v>
      </c>
      <c r="E35" s="89"/>
      <c r="F35" s="89"/>
      <c r="G35" s="89"/>
      <c r="H35" s="89"/>
      <c r="I35" s="89"/>
      <c r="J35" s="89"/>
      <c r="K35" s="89"/>
      <c r="L35" s="89"/>
      <c r="M35" s="89"/>
      <c r="N35" s="89"/>
      <c r="O35" s="89"/>
      <c r="P35" s="89"/>
      <c r="Q35" s="89"/>
      <c r="R35" s="89"/>
      <c r="S35" s="89"/>
      <c r="T35" s="89"/>
      <c r="U35" s="89"/>
      <c r="V35" s="89"/>
      <c r="W35" s="89"/>
      <c r="X35" s="89"/>
      <c r="Y35" s="89"/>
      <c r="Z35" s="90"/>
    </row>
    <row r="36" spans="1:29" s="27" customFormat="1" ht="13.5" customHeight="1">
      <c r="A36" s="40">
        <v>1</v>
      </c>
      <c r="B36" s="91" t="s">
        <v>89</v>
      </c>
      <c r="C36" s="70" t="str">
        <f>[32]결승기록지!$C$11</f>
        <v>박교림</v>
      </c>
      <c r="D36" s="71" t="str">
        <f>[32]결승기록지!$E$11</f>
        <v>부산체육중</v>
      </c>
      <c r="E36" s="72" t="str">
        <f>[32]결승기록지!$F$11</f>
        <v>59.92 CR</v>
      </c>
      <c r="F36" s="70" t="str">
        <f>[32]결승기록지!$C$12</f>
        <v>이하은</v>
      </c>
      <c r="G36" s="71" t="str">
        <f>[32]결승기록지!$E$12</f>
        <v>광양백운중</v>
      </c>
      <c r="H36" s="72" t="str">
        <f>[32]결승기록지!$F$12</f>
        <v>1:01.74</v>
      </c>
      <c r="I36" s="70" t="str">
        <f>[32]결승기록지!$C$13</f>
        <v>강예담</v>
      </c>
      <c r="J36" s="71" t="str">
        <f>[32]결승기록지!$E$13</f>
        <v>초읍중</v>
      </c>
      <c r="K36" s="72" t="str">
        <f>[32]결승기록지!$F$13</f>
        <v>1:03.39</v>
      </c>
      <c r="L36" s="70" t="str">
        <f>[32]결승기록지!$C$14</f>
        <v>엄지희</v>
      </c>
      <c r="M36" s="71" t="str">
        <f>[32]결승기록지!$E$14</f>
        <v>석정여자중</v>
      </c>
      <c r="N36" s="72" t="str">
        <f>[32]결승기록지!$F$14</f>
        <v>1:05.20</v>
      </c>
      <c r="O36" s="70" t="str">
        <f>[32]결승기록지!$C$15</f>
        <v>공효빈</v>
      </c>
      <c r="P36" s="71" t="str">
        <f>[32]결승기록지!$E$15</f>
        <v>소래중</v>
      </c>
      <c r="Q36" s="72" t="str">
        <f>[32]결승기록지!$F$15</f>
        <v>1:06.15</v>
      </c>
      <c r="R36" s="70" t="str">
        <f>[32]결승기록지!$C$16</f>
        <v>강다연</v>
      </c>
      <c r="S36" s="71" t="str">
        <f>[32]결승기록지!$E$16</f>
        <v>가좌여자중</v>
      </c>
      <c r="T36" s="72" t="str">
        <f>[32]결승기록지!$F$16</f>
        <v>1:06.16</v>
      </c>
      <c r="U36" s="70" t="str">
        <f>[32]결승기록지!$C$17</f>
        <v>김도연</v>
      </c>
      <c r="V36" s="71" t="str">
        <f>[32]결승기록지!$E$17</f>
        <v>세종중</v>
      </c>
      <c r="W36" s="72" t="str">
        <f>[32]결승기록지!$F$17</f>
        <v>1:07.13</v>
      </c>
      <c r="X36" s="70"/>
      <c r="Y36" s="71"/>
      <c r="Z36" s="72"/>
    </row>
    <row r="37" spans="1:29" s="27" customFormat="1" ht="13.5" customHeight="1">
      <c r="A37" s="40">
        <v>4</v>
      </c>
      <c r="B37" s="91" t="s">
        <v>23</v>
      </c>
      <c r="C37" s="70" t="str">
        <f>[33]결승기록지!$C$11</f>
        <v>박교림</v>
      </c>
      <c r="D37" s="71" t="str">
        <f>[33]결승기록지!$E$11</f>
        <v>부산체육중</v>
      </c>
      <c r="E37" s="72" t="str">
        <f>[33]결승기록지!$F$11</f>
        <v>2:22.35 CR</v>
      </c>
      <c r="F37" s="70" t="str">
        <f>[33]결승기록지!$C$12</f>
        <v>이다은</v>
      </c>
      <c r="G37" s="71" t="str">
        <f>[33]결승기록지!$E$12</f>
        <v>월배중</v>
      </c>
      <c r="H37" s="72" t="str">
        <f>[33]결승기록지!$F$12</f>
        <v>2:26.24</v>
      </c>
      <c r="I37" s="70" t="str">
        <f>[33]결승기록지!$C$13</f>
        <v>공효빈</v>
      </c>
      <c r="J37" s="71" t="str">
        <f>[33]결승기록지!$E$13</f>
        <v>소래중</v>
      </c>
      <c r="K37" s="72" t="str">
        <f>[33]결승기록지!$F$13</f>
        <v>2:28.17</v>
      </c>
      <c r="L37" s="70" t="str">
        <f>[33]결승기록지!$C$14</f>
        <v>전지현</v>
      </c>
      <c r="M37" s="71" t="str">
        <f>[33]결승기록지!$E$14</f>
        <v>내동중</v>
      </c>
      <c r="N37" s="72" t="str">
        <f>[33]결승기록지!$F$14</f>
        <v>2:29.75</v>
      </c>
      <c r="O37" s="70" t="str">
        <f>[33]결승기록지!$C$15</f>
        <v>김지아</v>
      </c>
      <c r="P37" s="71" t="str">
        <f>[33]결승기록지!$E$15</f>
        <v>홍성여자중</v>
      </c>
      <c r="Q37" s="72" t="str">
        <f>[33]결승기록지!$F$15</f>
        <v>2:29.77</v>
      </c>
      <c r="R37" s="70" t="str">
        <f>[33]결승기록지!$C$16</f>
        <v>정서은</v>
      </c>
      <c r="S37" s="71" t="str">
        <f>[33]결승기록지!$E$16</f>
        <v>서생중</v>
      </c>
      <c r="T37" s="72" t="str">
        <f>[33]결승기록지!$F$16</f>
        <v>2:33.81</v>
      </c>
      <c r="U37" s="70" t="str">
        <f>[33]결승기록지!$C$17</f>
        <v>강다연</v>
      </c>
      <c r="V37" s="71" t="str">
        <f>[33]결승기록지!$E$17</f>
        <v>가좌여자중</v>
      </c>
      <c r="W37" s="72" t="str">
        <f>[33]결승기록지!$F$17</f>
        <v>2:34.97</v>
      </c>
      <c r="X37" s="70" t="str">
        <f>[33]결승기록지!$C$18</f>
        <v>김예은</v>
      </c>
      <c r="Y37" s="71" t="str">
        <f>[33]결승기록지!$E$18</f>
        <v>각리중</v>
      </c>
      <c r="Z37" s="72" t="str">
        <f>[33]결승기록지!$F$18</f>
        <v>2:35.47</v>
      </c>
    </row>
    <row r="38" spans="1:29" s="27" customFormat="1" ht="13.5" customHeight="1">
      <c r="A38" s="40">
        <v>2</v>
      </c>
      <c r="B38" s="91" t="s">
        <v>90</v>
      </c>
      <c r="C38" s="70" t="str">
        <f>[34]결승기록지!$C$11</f>
        <v>강나연</v>
      </c>
      <c r="D38" s="71" t="str">
        <f>[34]결승기록지!$E$11</f>
        <v>충북영동중</v>
      </c>
      <c r="E38" s="72" t="str">
        <f>[34]결승기록지!$F$11</f>
        <v>5:05.38</v>
      </c>
      <c r="F38" s="70" t="str">
        <f>[34]결승기록지!$C$12</f>
        <v>이다은</v>
      </c>
      <c r="G38" s="71" t="str">
        <f>[34]결승기록지!$E$12</f>
        <v>월배중</v>
      </c>
      <c r="H38" s="72" t="str">
        <f>[34]결승기록지!$F$12</f>
        <v>5:07.59</v>
      </c>
      <c r="I38" s="70" t="str">
        <f>[34]결승기록지!$C$13</f>
        <v>김주연</v>
      </c>
      <c r="J38" s="71" t="str">
        <f>[34]결승기록지!$E$13</f>
        <v>신정여자중</v>
      </c>
      <c r="K38" s="72" t="str">
        <f>[34]결승기록지!$F$13</f>
        <v>5:10.29</v>
      </c>
      <c r="L38" s="70" t="str">
        <f>[34]결승기록지!$C$14</f>
        <v>김윤정</v>
      </c>
      <c r="M38" s="71" t="str">
        <f>[34]결승기록지!$E$14</f>
        <v>청아중</v>
      </c>
      <c r="N38" s="72" t="str">
        <f>[34]결승기록지!$F$14</f>
        <v>5:11.47</v>
      </c>
      <c r="O38" s="70" t="str">
        <f>[34]결승기록지!$C$15</f>
        <v>장하연</v>
      </c>
      <c r="P38" s="71" t="str">
        <f>[34]결승기록지!$E$15</f>
        <v>경기체육중</v>
      </c>
      <c r="Q38" s="72" t="str">
        <f>[34]결승기록지!$F$15</f>
        <v>5:11.87</v>
      </c>
      <c r="R38" s="70" t="str">
        <f>[34]결승기록지!$C$16</f>
        <v>김예은</v>
      </c>
      <c r="S38" s="71" t="str">
        <f>[34]결승기록지!$E$16</f>
        <v>각리중</v>
      </c>
      <c r="T38" s="72" t="str">
        <f>[34]결승기록지!$F$16</f>
        <v>5:22.19</v>
      </c>
      <c r="U38" s="70" t="str">
        <f>[34]결승기록지!$C$17</f>
        <v>지해영</v>
      </c>
      <c r="V38" s="71" t="str">
        <f>[34]결승기록지!$E$17</f>
        <v>성일중</v>
      </c>
      <c r="W38" s="72" t="str">
        <f>[34]결승기록지!$F$17</f>
        <v>5:23.96</v>
      </c>
      <c r="X38" s="70" t="str">
        <f>[34]결승기록지!$C$18</f>
        <v>정서은</v>
      </c>
      <c r="Y38" s="71" t="str">
        <f>[34]결승기록지!$E$18</f>
        <v>서생중</v>
      </c>
      <c r="Z38" s="72" t="str">
        <f>[34]결승기록지!$F$18</f>
        <v>5:28.89</v>
      </c>
    </row>
    <row r="39" spans="1:29" s="27" customFormat="1" ht="13.5" customHeight="1">
      <c r="A39" s="40">
        <v>4</v>
      </c>
      <c r="B39" s="91" t="s">
        <v>109</v>
      </c>
      <c r="C39" s="70" t="str">
        <f>[35]결승기록지!$C$11</f>
        <v>강나연</v>
      </c>
      <c r="D39" s="71" t="str">
        <f>[35]결승기록지!$E$11</f>
        <v>충북영동중</v>
      </c>
      <c r="E39" s="72" t="str">
        <f>[35]결승기록지!$F$11</f>
        <v>11:04.82 CR</v>
      </c>
      <c r="F39" s="70" t="str">
        <f>[35]결승기록지!$C$12</f>
        <v>김주연</v>
      </c>
      <c r="G39" s="71" t="str">
        <f>[35]결승기록지!$E$12</f>
        <v>신정여자중</v>
      </c>
      <c r="H39" s="72" t="str">
        <f>[35]결승기록지!$F$12</f>
        <v>11:05.54 CR</v>
      </c>
      <c r="I39" s="70" t="str">
        <f>[35]결승기록지!$C$13</f>
        <v>장하연</v>
      </c>
      <c r="J39" s="71" t="str">
        <f>[35]결승기록지!$E$13</f>
        <v>경기체육중</v>
      </c>
      <c r="K39" s="72" t="str">
        <f>[35]결승기록지!$F$13</f>
        <v>11:11.61</v>
      </c>
      <c r="L39" s="70" t="str">
        <f>[35]결승기록지!$C$14</f>
        <v>김윤정</v>
      </c>
      <c r="M39" s="71" t="str">
        <f>[35]결승기록지!$E$14</f>
        <v>청아중</v>
      </c>
      <c r="N39" s="72" t="str">
        <f>[35]결승기록지!$F$14</f>
        <v>11:50.06</v>
      </c>
      <c r="O39" s="70" t="str">
        <f>[35]결승기록지!$C$15</f>
        <v>김소원</v>
      </c>
      <c r="P39" s="71" t="str">
        <f>[35]결승기록지!$E$15</f>
        <v>경안여자중</v>
      </c>
      <c r="Q39" s="72" t="str">
        <f>[35]결승기록지!$F$15</f>
        <v>11:58.46</v>
      </c>
      <c r="R39" s="70" t="str">
        <f>[35]결승기록지!$C$16</f>
        <v>최미진</v>
      </c>
      <c r="S39" s="71" t="str">
        <f>[35]결승기록지!$E$16</f>
        <v>충북영동중</v>
      </c>
      <c r="T39" s="72" t="str">
        <f>[35]결승기록지!$F$16</f>
        <v>12:05.20</v>
      </c>
      <c r="U39" s="70" t="str">
        <f>[35]결승기록지!$C$17</f>
        <v>이다예</v>
      </c>
      <c r="V39" s="71" t="str">
        <f>[35]결승기록지!$E$17</f>
        <v>세종중</v>
      </c>
      <c r="W39" s="72" t="str">
        <f>[35]결승기록지!$F$17</f>
        <v>12:07.32</v>
      </c>
      <c r="X39" s="70" t="str">
        <f>[35]결승기록지!$C$18</f>
        <v>이세연</v>
      </c>
      <c r="Y39" s="71" t="str">
        <f>[35]결승기록지!$E$18</f>
        <v>가좌여자중</v>
      </c>
      <c r="Z39" s="72" t="str">
        <f>[35]결승기록지!$F$18</f>
        <v>12:35.18</v>
      </c>
    </row>
    <row r="40" spans="1:29" s="27" customFormat="1" ht="13.5" customHeight="1">
      <c r="A40" s="109">
        <v>5</v>
      </c>
      <c r="B40" s="69" t="s">
        <v>103</v>
      </c>
      <c r="C40" s="70" t="str">
        <f>[36]결승기록지!$C$11</f>
        <v>서민지</v>
      </c>
      <c r="D40" s="71" t="str">
        <f>[36]결승기록지!$E$11</f>
        <v>북삼중</v>
      </c>
      <c r="E40" s="72" t="str">
        <f>[36]결승기록지!$F$11</f>
        <v>17.54</v>
      </c>
      <c r="F40" s="70" t="str">
        <f>[36]결승기록지!$C$12</f>
        <v>전효진</v>
      </c>
      <c r="G40" s="71" t="str">
        <f>[36]결승기록지!$E$12</f>
        <v>부원여자중</v>
      </c>
      <c r="H40" s="72" t="str">
        <f>[36]결승기록지!$F$12</f>
        <v>18.42</v>
      </c>
      <c r="I40" s="70" t="str">
        <f>[36]결승기록지!$C$13</f>
        <v>우정민</v>
      </c>
      <c r="J40" s="71" t="str">
        <f>[36]결승기록지!$E$13</f>
        <v>북삼중</v>
      </c>
      <c r="K40" s="72" t="str">
        <f>[36]결승기록지!$F$13</f>
        <v>20.07</v>
      </c>
      <c r="L40" s="70" t="str">
        <f>[36]결승기록지!$C$14</f>
        <v>이다예</v>
      </c>
      <c r="M40" s="71" t="str">
        <f>[36]결승기록지!$E$14</f>
        <v>세종중</v>
      </c>
      <c r="N40" s="72" t="str">
        <f>[36]결승기록지!$F$14</f>
        <v>20.59</v>
      </c>
      <c r="O40" s="70" t="str">
        <f>[36]결승기록지!$C$15</f>
        <v>이세은</v>
      </c>
      <c r="P40" s="71" t="str">
        <f>[36]결승기록지!$E$15</f>
        <v>세종중</v>
      </c>
      <c r="Q40" s="72" t="str">
        <f>[36]결승기록지!$F$15</f>
        <v>24.46</v>
      </c>
      <c r="R40" s="70"/>
      <c r="S40" s="71"/>
      <c r="T40" s="72"/>
      <c r="U40" s="70"/>
      <c r="V40" s="71"/>
      <c r="W40" s="72"/>
      <c r="X40" s="70"/>
      <c r="Y40" s="71"/>
      <c r="Z40" s="72"/>
    </row>
    <row r="41" spans="1:29" s="27" customFormat="1" ht="13.5" customHeight="1">
      <c r="A41" s="109"/>
      <c r="B41" s="73" t="s">
        <v>20</v>
      </c>
      <c r="C41" s="87"/>
      <c r="D41" s="88">
        <f>[36]결승기록지!$G$8</f>
        <v>0.4</v>
      </c>
      <c r="E41" s="89"/>
      <c r="F41" s="89"/>
      <c r="G41" s="89"/>
      <c r="H41" s="89"/>
      <c r="I41" s="89"/>
      <c r="J41" s="89"/>
      <c r="K41" s="89"/>
      <c r="L41" s="89"/>
      <c r="M41" s="89"/>
      <c r="N41" s="89"/>
      <c r="O41" s="89"/>
      <c r="P41" s="89"/>
      <c r="Q41" s="89"/>
      <c r="R41" s="89"/>
      <c r="S41" s="89"/>
      <c r="T41" s="89"/>
      <c r="U41" s="89"/>
      <c r="V41" s="89"/>
      <c r="W41" s="89"/>
      <c r="X41" s="89"/>
      <c r="Y41" s="89"/>
      <c r="Z41" s="90"/>
    </row>
    <row r="42" spans="1:29" s="27" customFormat="1" ht="13.5" customHeight="1">
      <c r="A42" s="40">
        <v>3</v>
      </c>
      <c r="B42" s="91" t="s">
        <v>110</v>
      </c>
      <c r="C42" s="92" t="str">
        <f>[37]결승기록지!$C$11</f>
        <v>정채연</v>
      </c>
      <c r="D42" s="93" t="str">
        <f>[37]결승기록지!$E$11</f>
        <v>철산중</v>
      </c>
      <c r="E42" s="94" t="str">
        <f>[37]결승기록지!$F$11</f>
        <v xml:space="preserve">16:31.07 </v>
      </c>
      <c r="F42" s="92" t="str">
        <f>[37]결승기록지!$C$12</f>
        <v>김효민</v>
      </c>
      <c r="G42" s="93" t="str">
        <f>[37]결승기록지!$E$12</f>
        <v>남원중</v>
      </c>
      <c r="H42" s="94" t="str">
        <f>[37]결승기록지!$F$12</f>
        <v>21:21.52</v>
      </c>
      <c r="I42" s="92" t="str">
        <f>[37]결승기록지!$C$13</f>
        <v>이지아</v>
      </c>
      <c r="J42" s="93" t="str">
        <f>[37]결승기록지!$E$13</f>
        <v>부산체육중</v>
      </c>
      <c r="K42" s="94" t="str">
        <f>[37]결승기록지!$F$13</f>
        <v>21:44.53</v>
      </c>
      <c r="L42" s="92"/>
      <c r="M42" s="93"/>
      <c r="N42" s="94"/>
      <c r="O42" s="92"/>
      <c r="P42" s="93"/>
      <c r="Q42" s="94"/>
      <c r="R42" s="92"/>
      <c r="S42" s="93"/>
      <c r="T42" s="95"/>
      <c r="U42" s="92"/>
      <c r="V42" s="93"/>
      <c r="W42" s="95"/>
      <c r="X42" s="92"/>
      <c r="Y42" s="93"/>
      <c r="Z42" s="95"/>
    </row>
    <row r="43" spans="1:29" s="27" customFormat="1" ht="13.5" customHeight="1">
      <c r="A43" s="40">
        <v>3</v>
      </c>
      <c r="B43" s="91" t="s">
        <v>32</v>
      </c>
      <c r="C43" s="92" t="str">
        <f>[38]높이!$C$11</f>
        <v>이선민</v>
      </c>
      <c r="D43" s="93" t="str">
        <f>[38]높이!$E$11</f>
        <v>백운중</v>
      </c>
      <c r="E43" s="94" t="str">
        <f>[38]높이!$F$11</f>
        <v>1.45</v>
      </c>
      <c r="F43" s="92" t="str">
        <f>[38]높이!$C$12</f>
        <v>제희정</v>
      </c>
      <c r="G43" s="93" t="str">
        <f>[38]높이!$E$12</f>
        <v>신주중</v>
      </c>
      <c r="H43" s="94" t="str">
        <f>[38]높이!$F$12</f>
        <v>1.45</v>
      </c>
      <c r="I43" s="92" t="str">
        <f>[38]높이!$C$13</f>
        <v>이세은</v>
      </c>
      <c r="J43" s="93" t="str">
        <f>[38]높이!$E$13</f>
        <v>세종중</v>
      </c>
      <c r="K43" s="94" t="str">
        <f>[38]높이!$F$13</f>
        <v>1.30</v>
      </c>
      <c r="L43" s="92" t="str">
        <f>[38]높이!$C$14</f>
        <v>이예인</v>
      </c>
      <c r="M43" s="93" t="str">
        <f>[38]높이!$E$14</f>
        <v>부산체육중</v>
      </c>
      <c r="N43" s="94" t="str">
        <f>[38]높이!$F$14</f>
        <v>1.30</v>
      </c>
      <c r="O43" s="92"/>
      <c r="P43" s="93"/>
      <c r="Q43" s="94"/>
      <c r="R43" s="92"/>
      <c r="S43" s="93"/>
      <c r="T43" s="95"/>
      <c r="U43" s="92"/>
      <c r="V43" s="93"/>
      <c r="W43" s="95"/>
      <c r="X43" s="92"/>
      <c r="Y43" s="93"/>
      <c r="Z43" s="95"/>
    </row>
    <row r="44" spans="1:29" s="27" customFormat="1" ht="7.5" customHeight="1">
      <c r="A44" s="40"/>
      <c r="B44" s="96"/>
      <c r="C44" s="76"/>
      <c r="D44" s="97"/>
      <c r="E44" s="98"/>
      <c r="F44" s="76"/>
      <c r="G44" s="97"/>
      <c r="H44" s="98"/>
      <c r="I44" s="118" t="s">
        <v>112</v>
      </c>
      <c r="J44" s="119"/>
      <c r="K44" s="119"/>
      <c r="L44" s="119"/>
      <c r="M44" s="119"/>
      <c r="N44" s="120"/>
      <c r="O44" s="76"/>
      <c r="P44" s="97"/>
      <c r="Q44" s="98"/>
      <c r="R44" s="76"/>
      <c r="S44" s="97"/>
      <c r="T44" s="99"/>
      <c r="U44" s="76"/>
      <c r="V44" s="97"/>
      <c r="W44" s="99"/>
      <c r="X44" s="76"/>
      <c r="Y44" s="97"/>
      <c r="Z44" s="99"/>
    </row>
    <row r="45" spans="1:29" s="27" customFormat="1" ht="13.5" customHeight="1">
      <c r="A45" s="44">
        <v>3</v>
      </c>
      <c r="B45" s="96" t="s">
        <v>97</v>
      </c>
      <c r="C45" s="76" t="str">
        <f>[38]장대!$C$11</f>
        <v>김하빛</v>
      </c>
      <c r="D45" s="97" t="str">
        <f>[38]장대!$E$11</f>
        <v>경기체육중</v>
      </c>
      <c r="E45" s="98" t="str">
        <f>[38]장대!$F$11</f>
        <v>2.10</v>
      </c>
      <c r="F45" s="115" t="s">
        <v>87</v>
      </c>
      <c r="G45" s="116"/>
      <c r="H45" s="117"/>
      <c r="I45" s="76"/>
      <c r="J45" s="97"/>
      <c r="K45" s="98"/>
      <c r="L45" s="76"/>
      <c r="M45" s="97"/>
      <c r="N45" s="98"/>
      <c r="O45" s="76"/>
      <c r="P45" s="97"/>
      <c r="Q45" s="98"/>
      <c r="R45" s="76"/>
      <c r="S45" s="97"/>
      <c r="T45" s="99"/>
      <c r="U45" s="76"/>
      <c r="V45" s="97"/>
      <c r="W45" s="99"/>
      <c r="X45" s="76"/>
      <c r="Y45" s="97"/>
      <c r="Z45" s="98"/>
      <c r="AA45" s="19"/>
      <c r="AB45" s="19"/>
      <c r="AC45" s="19"/>
    </row>
    <row r="46" spans="1:29" s="27" customFormat="1" ht="13.5" customHeight="1">
      <c r="A46" s="109">
        <v>2</v>
      </c>
      <c r="B46" s="69" t="s">
        <v>21</v>
      </c>
      <c r="C46" s="70" t="str">
        <f>[38]멀리!$C$11</f>
        <v>권가은</v>
      </c>
      <c r="D46" s="71" t="str">
        <f>[38]멀리!$E$11</f>
        <v>동방중</v>
      </c>
      <c r="E46" s="72" t="str">
        <f>[38]멀리!$F$11</f>
        <v>5.39 CR</v>
      </c>
      <c r="F46" s="70" t="str">
        <f>[38]멀리!$C$12</f>
        <v>이정원</v>
      </c>
      <c r="G46" s="71" t="str">
        <f>[38]멀리!$E$12</f>
        <v>장산중</v>
      </c>
      <c r="H46" s="100" t="str">
        <f>[38]멀리!$F$12</f>
        <v>5.09</v>
      </c>
      <c r="I46" s="70" t="str">
        <f>[38]멀리!$C$13</f>
        <v>이하은</v>
      </c>
      <c r="J46" s="71" t="str">
        <f>[38]멀리!$E$13</f>
        <v>광양백운중</v>
      </c>
      <c r="K46" s="100" t="str">
        <f>[38]멀리!$F$13</f>
        <v>4.89</v>
      </c>
      <c r="L46" s="70" t="str">
        <f>[38]멀리!$C$14</f>
        <v>김태은</v>
      </c>
      <c r="M46" s="71" t="str">
        <f>[38]멀리!$E$14</f>
        <v>철산중</v>
      </c>
      <c r="N46" s="72" t="str">
        <f>[38]멀리!$F$14</f>
        <v>4.83</v>
      </c>
      <c r="O46" s="70" t="str">
        <f>[38]멀리!$C$15</f>
        <v>민시윤</v>
      </c>
      <c r="P46" s="71" t="str">
        <f>[38]멀리!$E$15</f>
        <v>충북영동중</v>
      </c>
      <c r="Q46" s="100" t="str">
        <f>[38]멀리!$F$15</f>
        <v>4.79</v>
      </c>
      <c r="R46" s="70" t="str">
        <f>[38]멀리!$C$16</f>
        <v>이소정</v>
      </c>
      <c r="S46" s="71" t="str">
        <f>[38]멀리!$E$16</f>
        <v>대전체육중</v>
      </c>
      <c r="T46" s="72" t="str">
        <f>[38]멀리!$F$16</f>
        <v>4.45</v>
      </c>
      <c r="U46" s="70" t="str">
        <f>[38]멀리!$C$17</f>
        <v>이윤채</v>
      </c>
      <c r="V46" s="71" t="str">
        <f>[38]멀리!$E$17</f>
        <v>불광중</v>
      </c>
      <c r="W46" s="72" t="str">
        <f>[38]멀리!$F$17</f>
        <v>4.32</v>
      </c>
      <c r="X46" s="70" t="str">
        <f>[38]멀리!$C$18</f>
        <v>탁미소</v>
      </c>
      <c r="Y46" s="71" t="str">
        <f>[38]멀리!$E$18</f>
        <v>용인중</v>
      </c>
      <c r="Z46" s="72" t="str">
        <f>[38]멀리!$F$18</f>
        <v>4.30</v>
      </c>
    </row>
    <row r="47" spans="1:29" s="27" customFormat="1" ht="13.5" customHeight="1">
      <c r="A47" s="109"/>
      <c r="B47" s="73" t="s">
        <v>20</v>
      </c>
      <c r="C47" s="101"/>
      <c r="D47" s="88" t="str">
        <f>[38]멀리!$G$11</f>
        <v>-0.3</v>
      </c>
      <c r="E47" s="90"/>
      <c r="F47" s="87"/>
      <c r="G47" s="88" t="str">
        <f>[38]멀리!$G$12</f>
        <v>0.3</v>
      </c>
      <c r="H47" s="102"/>
      <c r="I47" s="87"/>
      <c r="J47" s="88" t="str">
        <f>[38]멀리!$G$13</f>
        <v>0.2</v>
      </c>
      <c r="K47" s="90"/>
      <c r="L47" s="101"/>
      <c r="M47" s="88" t="str">
        <f>[38]멀리!$G$14</f>
        <v>0.1</v>
      </c>
      <c r="N47" s="90"/>
      <c r="O47" s="87"/>
      <c r="P47" s="88" t="str">
        <f>[38]멀리!$G$15</f>
        <v>-0.4</v>
      </c>
      <c r="Q47" s="90"/>
      <c r="R47" s="87"/>
      <c r="S47" s="88" t="str">
        <f>[38]멀리!$G$16</f>
        <v>-0.0</v>
      </c>
      <c r="T47" s="102"/>
      <c r="U47" s="103"/>
      <c r="V47" s="88" t="str">
        <f>[38]멀리!$G$17</f>
        <v>0.5</v>
      </c>
      <c r="W47" s="102"/>
      <c r="X47" s="87"/>
      <c r="Y47" s="88" t="str">
        <f>[38]멀리!$G$18</f>
        <v>-0.3</v>
      </c>
      <c r="Z47" s="90"/>
    </row>
    <row r="48" spans="1:29" s="27" customFormat="1" ht="13.5" customHeight="1">
      <c r="A48" s="109">
        <v>4</v>
      </c>
      <c r="B48" s="69" t="s">
        <v>98</v>
      </c>
      <c r="C48" s="70" t="str">
        <f>[38]세단!$C$11</f>
        <v>전효진</v>
      </c>
      <c r="D48" s="71" t="str">
        <f>[38]세단!$E$11</f>
        <v>부원여자중</v>
      </c>
      <c r="E48" s="72" t="str">
        <f>[38]세단!$F$11</f>
        <v>9.97</v>
      </c>
      <c r="F48" s="70" t="str">
        <f>[38]세단!$C$12</f>
        <v>이선민</v>
      </c>
      <c r="G48" s="71" t="str">
        <f>[38]세단!$E$12</f>
        <v>백운중</v>
      </c>
      <c r="H48" s="100" t="str">
        <f>[38]세단!$F$12</f>
        <v>9.91</v>
      </c>
      <c r="I48" s="70" t="str">
        <f>[38]세단!$C$13</f>
        <v>장서빈</v>
      </c>
      <c r="J48" s="71" t="str">
        <f>[38]세단!$E$13</f>
        <v>강원체육중</v>
      </c>
      <c r="K48" s="100" t="str">
        <f>[38]세단!$F$13</f>
        <v>9.45</v>
      </c>
      <c r="L48" s="70" t="str">
        <f>[38]세단!$C$14</f>
        <v>이윤채</v>
      </c>
      <c r="M48" s="71" t="str">
        <f>[38]세단!$E$14</f>
        <v>불광중</v>
      </c>
      <c r="N48" s="72" t="str">
        <f>[38]세단!$F$14</f>
        <v>9.37</v>
      </c>
      <c r="O48" s="70" t="str">
        <f>[38]세단!$C$15</f>
        <v>여세진</v>
      </c>
      <c r="P48" s="71" t="str">
        <f>[38]세단!$E$15</f>
        <v>광주체육중</v>
      </c>
      <c r="Q48" s="100" t="str">
        <f>[38]세단!$F$15</f>
        <v>9.09</v>
      </c>
      <c r="R48" s="70"/>
      <c r="S48" s="71"/>
      <c r="T48" s="72"/>
      <c r="U48" s="70"/>
      <c r="V48" s="71"/>
      <c r="W48" s="72"/>
      <c r="X48" s="70"/>
      <c r="Y48" s="71"/>
      <c r="Z48" s="72"/>
    </row>
    <row r="49" spans="1:26" s="27" customFormat="1" ht="13.5" customHeight="1">
      <c r="A49" s="109"/>
      <c r="B49" s="73" t="s">
        <v>20</v>
      </c>
      <c r="C49" s="101"/>
      <c r="D49" s="88" t="str">
        <f>[38]세단!$G$11</f>
        <v>0.2</v>
      </c>
      <c r="E49" s="90"/>
      <c r="F49" s="87"/>
      <c r="G49" s="88" t="str">
        <f>[38]세단!$G$12</f>
        <v>0.1</v>
      </c>
      <c r="H49" s="102"/>
      <c r="I49" s="87"/>
      <c r="J49" s="88" t="str">
        <f>[38]세단!$G$13</f>
        <v>0.6</v>
      </c>
      <c r="K49" s="90"/>
      <c r="L49" s="101"/>
      <c r="M49" s="88" t="str">
        <f>[38]세단!$G$14</f>
        <v>0.2</v>
      </c>
      <c r="N49" s="90"/>
      <c r="O49" s="87"/>
      <c r="P49" s="88" t="str">
        <f>[38]세단!$G$15</f>
        <v>0.3</v>
      </c>
      <c r="Q49" s="90"/>
      <c r="R49" s="87"/>
      <c r="S49" s="88"/>
      <c r="T49" s="102"/>
      <c r="U49" s="103"/>
      <c r="V49" s="88"/>
      <c r="W49" s="102"/>
      <c r="X49" s="87"/>
      <c r="Y49" s="88"/>
      <c r="Z49" s="90"/>
    </row>
    <row r="50" spans="1:26" s="27" customFormat="1" ht="13.5" customHeight="1">
      <c r="A50" s="40">
        <v>4</v>
      </c>
      <c r="B50" s="91" t="s">
        <v>25</v>
      </c>
      <c r="C50" s="92" t="str">
        <f>[38]포환!$C$11</f>
        <v>구은률</v>
      </c>
      <c r="D50" s="93" t="str">
        <f>[38]포환!$E$11</f>
        <v>경기체육중</v>
      </c>
      <c r="E50" s="94" t="str">
        <f>[38]포환!$F$11</f>
        <v>11.27</v>
      </c>
      <c r="F50" s="92" t="str">
        <f>[38]포환!$C$12</f>
        <v>김재경</v>
      </c>
      <c r="G50" s="93" t="str">
        <f>[38]포환!$E$12</f>
        <v>장산중</v>
      </c>
      <c r="H50" s="94" t="str">
        <f>[38]포환!$F$12</f>
        <v>10.02</v>
      </c>
      <c r="I50" s="92" t="str">
        <f>[38]포환!$C$13</f>
        <v>안태현</v>
      </c>
      <c r="J50" s="93" t="str">
        <f>[38]포환!$E$13</f>
        <v>내동중</v>
      </c>
      <c r="K50" s="94" t="str">
        <f>[38]포환!$F$13</f>
        <v>9.92</v>
      </c>
      <c r="L50" s="92" t="str">
        <f>[38]포환!$C$14</f>
        <v>우지우</v>
      </c>
      <c r="M50" s="93" t="str">
        <f>[38]포환!$E$14</f>
        <v>전남체육중</v>
      </c>
      <c r="N50" s="94" t="str">
        <f>[38]포환!$F$14</f>
        <v>9.58</v>
      </c>
      <c r="O50" s="92" t="str">
        <f>[38]포환!$C$15</f>
        <v>김나연</v>
      </c>
      <c r="P50" s="93" t="str">
        <f>[38]포환!$E$15</f>
        <v>서림여자중</v>
      </c>
      <c r="Q50" s="94" t="str">
        <f>[38]포환!$F$15</f>
        <v>9.22</v>
      </c>
      <c r="R50" s="92" t="str">
        <f>[38]포환!$C$16</f>
        <v>한채은</v>
      </c>
      <c r="S50" s="93" t="str">
        <f>[38]포환!$E$16</f>
        <v>관양중</v>
      </c>
      <c r="T50" s="95" t="str">
        <f>[38]포환!$F$16</f>
        <v>8.92</v>
      </c>
      <c r="U50" s="92" t="str">
        <f>[38]포환!$C$17</f>
        <v>조영채</v>
      </c>
      <c r="V50" s="93" t="str">
        <f>[38]포환!$E$17</f>
        <v>주례여자중</v>
      </c>
      <c r="W50" s="95" t="str">
        <f>[38]포환!$F$17</f>
        <v>7.84</v>
      </c>
      <c r="X50" s="92" t="str">
        <f>[38]포환!$C$18</f>
        <v>박서은</v>
      </c>
      <c r="Y50" s="93" t="str">
        <f>[38]포환!$E$18</f>
        <v>반곡중</v>
      </c>
      <c r="Z50" s="95" t="str">
        <f>[38]포환!$F$18</f>
        <v>7.66</v>
      </c>
    </row>
    <row r="51" spans="1:26" s="27" customFormat="1" ht="13.5" customHeight="1">
      <c r="A51" s="40">
        <v>3</v>
      </c>
      <c r="B51" s="91" t="s">
        <v>99</v>
      </c>
      <c r="C51" s="92" t="str">
        <f>[38]원반!$C$11</f>
        <v>김나연</v>
      </c>
      <c r="D51" s="93" t="str">
        <f>[38]원반!$E$11</f>
        <v>서림여자중</v>
      </c>
      <c r="E51" s="94" t="str">
        <f>[38]원반!$F$11</f>
        <v>28.96 CR</v>
      </c>
      <c r="F51" s="92" t="str">
        <f>[38]원반!$C$12</f>
        <v>박기쁨</v>
      </c>
      <c r="G51" s="93" t="str">
        <f>[38]원반!$E$12</f>
        <v>경안여자중</v>
      </c>
      <c r="H51" s="94" t="str">
        <f>[38]원반!$F$12</f>
        <v>26.83</v>
      </c>
      <c r="I51" s="92" t="str">
        <f>[38]원반!$C$13</f>
        <v>우지우</v>
      </c>
      <c r="J51" s="93" t="str">
        <f>[38]원반!$E$13</f>
        <v>전남체육중</v>
      </c>
      <c r="K51" s="94" t="str">
        <f>[38]원반!$F$13</f>
        <v>25.96</v>
      </c>
      <c r="L51" s="92" t="str">
        <f>[38]원반!$C$14</f>
        <v>김서율</v>
      </c>
      <c r="M51" s="93" t="str">
        <f>[38]원반!$E$14</f>
        <v>인제중</v>
      </c>
      <c r="N51" s="94" t="str">
        <f>[38]원반!$F$14</f>
        <v>25.40</v>
      </c>
      <c r="O51" s="92" t="str">
        <f>[38]원반!$C$15</f>
        <v>김재경</v>
      </c>
      <c r="P51" s="93" t="str">
        <f>[38]원반!$E$15</f>
        <v>장산중</v>
      </c>
      <c r="Q51" s="94" t="str">
        <f>[38]원반!$F$15</f>
        <v>24.68</v>
      </c>
      <c r="R51" s="92" t="str">
        <f>[38]원반!$C$16</f>
        <v>이다연</v>
      </c>
      <c r="S51" s="93" t="str">
        <f>[38]원반!$E$16</f>
        <v>원주여자중</v>
      </c>
      <c r="T51" s="95" t="str">
        <f>[38]원반!$F$16</f>
        <v>24.09</v>
      </c>
      <c r="U51" s="92" t="str">
        <f>[38]원반!$C$17</f>
        <v>구은률</v>
      </c>
      <c r="V51" s="93" t="str">
        <f>[38]원반!$E$17</f>
        <v>경기체육중</v>
      </c>
      <c r="W51" s="95" t="str">
        <f>[38]원반!$F$17</f>
        <v>21.12</v>
      </c>
      <c r="X51" s="92" t="str">
        <f>[38]원반!$C$18</f>
        <v>오유정</v>
      </c>
      <c r="Y51" s="93" t="str">
        <f>[38]원반!$E$18</f>
        <v>서생중</v>
      </c>
      <c r="Z51" s="95" t="str">
        <f>[38]원반!$F$18</f>
        <v>20.97</v>
      </c>
    </row>
    <row r="52" spans="1:26" s="27" customFormat="1" ht="13.5" customHeight="1">
      <c r="A52" s="40">
        <v>2</v>
      </c>
      <c r="B52" s="91" t="s">
        <v>101</v>
      </c>
      <c r="C52" s="92" t="str">
        <f>[38]투창!$C$11</f>
        <v>박혜린</v>
      </c>
      <c r="D52" s="93" t="str">
        <f>[38]투창!$E$11</f>
        <v>홍성여자중</v>
      </c>
      <c r="E52" s="94" t="str">
        <f>[38]투창!$F$11</f>
        <v>40.64 CR</v>
      </c>
      <c r="F52" s="92" t="str">
        <f>[38]투창!$C$12</f>
        <v>오유정</v>
      </c>
      <c r="G52" s="93" t="str">
        <f>[38]투창!$E$12</f>
        <v>서생중</v>
      </c>
      <c r="H52" s="94" t="str">
        <f>[38]투창!$F$12</f>
        <v>31.32 CR</v>
      </c>
      <c r="I52" s="92" t="str">
        <f>[38]투창!$C$13</f>
        <v>안태현</v>
      </c>
      <c r="J52" s="93" t="str">
        <f>[38]투창!$E$13</f>
        <v>내동중</v>
      </c>
      <c r="K52" s="94" t="str">
        <f>[38]투창!$F$13</f>
        <v>29.23 CR</v>
      </c>
      <c r="L52" s="92" t="str">
        <f>[38]투창!$C$14</f>
        <v>임정현</v>
      </c>
      <c r="M52" s="93" t="str">
        <f>[38]투창!$E$14</f>
        <v>청아중</v>
      </c>
      <c r="N52" s="94" t="str">
        <f>[38]투창!$F$14</f>
        <v>28.55 CR</v>
      </c>
      <c r="O52" s="92" t="str">
        <f>[38]투창!$C$15</f>
        <v>박보은</v>
      </c>
      <c r="P52" s="93" t="str">
        <f>[38]투창!$E$15</f>
        <v>서생중</v>
      </c>
      <c r="Q52" s="94" t="str">
        <f>[38]투창!$F$15</f>
        <v>27.72 CR</v>
      </c>
      <c r="R52" s="92" t="str">
        <f>[38]투창!$C$16</f>
        <v>조예담</v>
      </c>
      <c r="S52" s="93" t="str">
        <f>[38]투창!$E$16</f>
        <v>강원체육중</v>
      </c>
      <c r="T52" s="95" t="str">
        <f>[38]투창!$F$16</f>
        <v>26.69 CR</v>
      </c>
      <c r="U52" s="92" t="str">
        <f>[38]투창!$C$17</f>
        <v>노현지</v>
      </c>
      <c r="V52" s="93" t="str">
        <f>[38]투창!$E$17</f>
        <v>문경여자중</v>
      </c>
      <c r="W52" s="95" t="str">
        <f>[38]투창!$F$17</f>
        <v>22.94</v>
      </c>
      <c r="X52" s="92" t="str">
        <f>[38]투창!$C$18</f>
        <v>김연담</v>
      </c>
      <c r="Y52" s="93" t="str">
        <f>[38]투창!$E$18</f>
        <v>세종중</v>
      </c>
      <c r="Z52" s="95" t="str">
        <f>[38]투창!$F$18</f>
        <v>20.67</v>
      </c>
    </row>
    <row r="53" spans="1:26" s="27" customFormat="1" ht="13.5" customHeight="1">
      <c r="A53" s="33"/>
      <c r="B53" s="19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</row>
    <row r="54" spans="1:26" s="9" customFormat="1" ht="14.25" customHeight="1">
      <c r="A54" s="36"/>
      <c r="B54" s="11" t="s">
        <v>49</v>
      </c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</row>
    <row r="55" spans="1:26">
      <c r="A55" s="36"/>
    </row>
    <row r="56" spans="1:26">
      <c r="A56" s="36"/>
    </row>
  </sheetData>
  <mergeCells count="18">
    <mergeCell ref="A46:A47"/>
    <mergeCell ref="A48:A49"/>
    <mergeCell ref="A20:A21"/>
    <mergeCell ref="A22:A23"/>
    <mergeCell ref="B28:C28"/>
    <mergeCell ref="A32:A33"/>
    <mergeCell ref="A34:A35"/>
    <mergeCell ref="A15:A16"/>
    <mergeCell ref="F19:H19"/>
    <mergeCell ref="F45:H45"/>
    <mergeCell ref="E2:T2"/>
    <mergeCell ref="B3:C3"/>
    <mergeCell ref="F3:S3"/>
    <mergeCell ref="A7:A8"/>
    <mergeCell ref="A9:A10"/>
    <mergeCell ref="A40:A41"/>
    <mergeCell ref="I44:N44"/>
    <mergeCell ref="F28:S28"/>
  </mergeCells>
  <phoneticPr fontId="2" type="noConversion"/>
  <pageMargins left="0.35" right="0" top="0" bottom="0" header="0" footer="0"/>
  <pageSetup paperSize="9" scale="74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4"/>
  <sheetViews>
    <sheetView showGridLines="0" view="pageBreakPreview" zoomScale="110" zoomScaleSheetLayoutView="110" workbookViewId="0">
      <selection activeCell="E2" sqref="E2:T2"/>
    </sheetView>
  </sheetViews>
  <sheetFormatPr defaultRowHeight="13.5"/>
  <cols>
    <col min="1" max="1" width="2.33203125" style="35" customWidth="1"/>
    <col min="2" max="2" width="5.44140625" customWidth="1"/>
    <col min="3" max="3" width="3.77734375" customWidth="1"/>
    <col min="4" max="4" width="4.77734375" customWidth="1"/>
    <col min="5" max="5" width="5.77734375" customWidth="1"/>
    <col min="6" max="6" width="3.77734375" customWidth="1"/>
    <col min="7" max="7" width="4.77734375" customWidth="1"/>
    <col min="8" max="8" width="5.77734375" customWidth="1"/>
    <col min="9" max="9" width="3.77734375" customWidth="1"/>
    <col min="10" max="10" width="4.77734375" customWidth="1"/>
    <col min="11" max="11" width="5.77734375" customWidth="1"/>
    <col min="12" max="12" width="3.77734375" customWidth="1"/>
    <col min="13" max="13" width="4.77734375" customWidth="1"/>
    <col min="14" max="14" width="5.77734375" customWidth="1"/>
    <col min="15" max="15" width="3.77734375" customWidth="1"/>
    <col min="16" max="16" width="4.77734375" customWidth="1"/>
    <col min="17" max="17" width="5.77734375" customWidth="1"/>
    <col min="18" max="18" width="3.77734375" customWidth="1"/>
    <col min="19" max="19" width="4.77734375" customWidth="1"/>
    <col min="20" max="20" width="5.77734375" customWidth="1"/>
    <col min="21" max="21" width="3.77734375" customWidth="1"/>
    <col min="22" max="22" width="4.77734375" customWidth="1"/>
    <col min="23" max="23" width="5.77734375" customWidth="1"/>
    <col min="24" max="24" width="3.77734375" customWidth="1"/>
    <col min="25" max="25" width="4.77734375" customWidth="1"/>
    <col min="26" max="26" width="5.77734375" customWidth="1"/>
  </cols>
  <sheetData>
    <row r="1" spans="1:26">
      <c r="A1" s="34"/>
    </row>
    <row r="2" spans="1:26" s="9" customFormat="1" ht="55.5" customHeight="1" thickBot="1">
      <c r="A2" s="34"/>
      <c r="B2" s="10"/>
      <c r="C2" s="10"/>
      <c r="D2" s="10"/>
      <c r="E2" s="112" t="s">
        <v>84</v>
      </c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3"/>
      <c r="Q2" s="113"/>
      <c r="R2" s="113"/>
      <c r="S2" s="113"/>
      <c r="T2" s="113"/>
      <c r="U2" s="31" t="s">
        <v>24</v>
      </c>
      <c r="V2" s="31"/>
      <c r="W2" s="31"/>
      <c r="X2" s="31"/>
      <c r="Y2" s="31"/>
      <c r="Z2" s="31"/>
    </row>
    <row r="3" spans="1:26" s="9" customFormat="1" ht="14.25" thickTop="1">
      <c r="A3" s="35"/>
      <c r="B3" s="110" t="s">
        <v>113</v>
      </c>
      <c r="C3" s="110"/>
      <c r="D3" s="10"/>
      <c r="E3" s="10"/>
      <c r="F3" s="114" t="s">
        <v>85</v>
      </c>
      <c r="G3" s="114"/>
      <c r="H3" s="114"/>
      <c r="I3" s="114"/>
      <c r="J3" s="114"/>
      <c r="K3" s="114"/>
      <c r="L3" s="114"/>
      <c r="M3" s="114"/>
      <c r="N3" s="114"/>
      <c r="O3" s="114"/>
      <c r="P3" s="114"/>
      <c r="Q3" s="114"/>
      <c r="R3" s="114"/>
      <c r="S3" s="114"/>
      <c r="T3" s="10"/>
      <c r="U3" s="10"/>
      <c r="V3" s="10"/>
      <c r="W3" s="10"/>
      <c r="X3" s="10"/>
      <c r="Y3" s="10"/>
      <c r="Z3" s="10"/>
    </row>
    <row r="4" spans="1:26" ht="9.75" customHeight="1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>
      <c r="B5" s="7" t="s">
        <v>8</v>
      </c>
      <c r="C5" s="64"/>
      <c r="D5" s="65" t="s">
        <v>0</v>
      </c>
      <c r="E5" s="66"/>
      <c r="F5" s="64"/>
      <c r="G5" s="65" t="s">
        <v>12</v>
      </c>
      <c r="H5" s="66"/>
      <c r="I5" s="64"/>
      <c r="J5" s="65" t="s">
        <v>1</v>
      </c>
      <c r="K5" s="66"/>
      <c r="L5" s="64"/>
      <c r="M5" s="65" t="s">
        <v>2</v>
      </c>
      <c r="N5" s="66"/>
      <c r="O5" s="64"/>
      <c r="P5" s="65" t="s">
        <v>3</v>
      </c>
      <c r="Q5" s="66"/>
      <c r="R5" s="64"/>
      <c r="S5" s="65" t="s">
        <v>4</v>
      </c>
      <c r="T5" s="66"/>
      <c r="U5" s="64"/>
      <c r="V5" s="65" t="s">
        <v>5</v>
      </c>
      <c r="W5" s="66"/>
      <c r="X5" s="64"/>
      <c r="Y5" s="65" t="s">
        <v>10</v>
      </c>
      <c r="Z5" s="66"/>
    </row>
    <row r="6" spans="1:26" ht="14.25" thickBot="1">
      <c r="A6" s="36"/>
      <c r="B6" s="67" t="s">
        <v>18</v>
      </c>
      <c r="C6" s="68" t="s">
        <v>6</v>
      </c>
      <c r="D6" s="68" t="s">
        <v>11</v>
      </c>
      <c r="E6" s="68" t="s">
        <v>7</v>
      </c>
      <c r="F6" s="68" t="s">
        <v>6</v>
      </c>
      <c r="G6" s="68" t="s">
        <v>11</v>
      </c>
      <c r="H6" s="68" t="s">
        <v>7</v>
      </c>
      <c r="I6" s="68" t="s">
        <v>6</v>
      </c>
      <c r="J6" s="68" t="s">
        <v>11</v>
      </c>
      <c r="K6" s="68" t="s">
        <v>7</v>
      </c>
      <c r="L6" s="68" t="s">
        <v>6</v>
      </c>
      <c r="M6" s="68" t="s">
        <v>11</v>
      </c>
      <c r="N6" s="68" t="s">
        <v>7</v>
      </c>
      <c r="O6" s="68" t="s">
        <v>6</v>
      </c>
      <c r="P6" s="68" t="s">
        <v>11</v>
      </c>
      <c r="Q6" s="68" t="s">
        <v>7</v>
      </c>
      <c r="R6" s="68" t="s">
        <v>6</v>
      </c>
      <c r="S6" s="68" t="s">
        <v>11</v>
      </c>
      <c r="T6" s="68" t="s">
        <v>7</v>
      </c>
      <c r="U6" s="68" t="s">
        <v>6</v>
      </c>
      <c r="V6" s="68" t="s">
        <v>11</v>
      </c>
      <c r="W6" s="68" t="s">
        <v>7</v>
      </c>
      <c r="X6" s="68" t="s">
        <v>6</v>
      </c>
      <c r="Y6" s="68" t="s">
        <v>11</v>
      </c>
      <c r="Z6" s="68" t="s">
        <v>7</v>
      </c>
    </row>
    <row r="7" spans="1:26" s="27" customFormat="1" ht="13.5" customHeight="1" thickTop="1">
      <c r="A7" s="109">
        <v>1</v>
      </c>
      <c r="B7" s="69" t="s">
        <v>19</v>
      </c>
      <c r="C7" s="70" t="str">
        <f>[39]결승기록지!$C$11</f>
        <v>서예준</v>
      </c>
      <c r="D7" s="71" t="str">
        <f>[39]결승기록지!$E$11</f>
        <v>압량중</v>
      </c>
      <c r="E7" s="72" t="str">
        <f>[39]결승기록지!$F$11</f>
        <v>11.07 CR</v>
      </c>
      <c r="F7" s="70" t="str">
        <f>[39]결승기록지!$C$12</f>
        <v>이승훈</v>
      </c>
      <c r="G7" s="71" t="str">
        <f>[39]결승기록지!$E$12</f>
        <v>성서중</v>
      </c>
      <c r="H7" s="72" t="str">
        <f>[39]결승기록지!$F$12</f>
        <v>11.25 CR</v>
      </c>
      <c r="I7" s="70" t="str">
        <f>[39]결승기록지!$C$13</f>
        <v>강민준</v>
      </c>
      <c r="J7" s="71" t="str">
        <f>[39]결승기록지!$E$13</f>
        <v>시흥중</v>
      </c>
      <c r="K7" s="72" t="str">
        <f>[39]결승기록지!$F$13</f>
        <v>11.31 CR</v>
      </c>
      <c r="L7" s="70" t="str">
        <f>[39]결승기록지!$C$14</f>
        <v>나예준</v>
      </c>
      <c r="M7" s="71" t="str">
        <f>[39]결승기록지!$E$14</f>
        <v>선주중</v>
      </c>
      <c r="N7" s="72" t="str">
        <f>[39]결승기록지!$F$14</f>
        <v>11.54</v>
      </c>
      <c r="O7" s="70" t="str">
        <f>[39]결승기록지!$C$15</f>
        <v>이지환</v>
      </c>
      <c r="P7" s="71" t="str">
        <f>[39]결승기록지!$E$15</f>
        <v>불국중</v>
      </c>
      <c r="Q7" s="72" t="str">
        <f>[39]결승기록지!$F$15</f>
        <v>11.60</v>
      </c>
      <c r="R7" s="70" t="str">
        <f>[39]결승기록지!$C$16</f>
        <v>신지호</v>
      </c>
      <c r="S7" s="71" t="str">
        <f>[39]결승기록지!$E$16</f>
        <v>월촌중</v>
      </c>
      <c r="T7" s="72" t="str">
        <f>[39]결승기록지!$F$16</f>
        <v>11.61</v>
      </c>
      <c r="U7" s="70" t="str">
        <f>[39]결승기록지!$C$17</f>
        <v>최예준</v>
      </c>
      <c r="V7" s="71" t="str">
        <f>[39]결승기록지!$E$17</f>
        <v>덕정중</v>
      </c>
      <c r="W7" s="72" t="str">
        <f>[39]결승기록지!$F$17</f>
        <v>11.70</v>
      </c>
      <c r="X7" s="70" t="str">
        <f>[39]결승기록지!$C$18</f>
        <v>윤하성</v>
      </c>
      <c r="Y7" s="71" t="str">
        <f>[39]결승기록지!$E$18</f>
        <v>성일중</v>
      </c>
      <c r="Z7" s="72" t="str">
        <f>[39]결승기록지!$F$18</f>
        <v>11.71</v>
      </c>
    </row>
    <row r="8" spans="1:26" s="27" customFormat="1" ht="13.5" customHeight="1">
      <c r="A8" s="109"/>
      <c r="B8" s="73" t="s">
        <v>20</v>
      </c>
      <c r="C8" s="87"/>
      <c r="D8" s="88" t="str">
        <f>[39]결승기록지!$G$8</f>
        <v>0.6</v>
      </c>
      <c r="E8" s="89"/>
      <c r="F8" s="89"/>
      <c r="G8" s="89"/>
      <c r="H8" s="89"/>
      <c r="I8" s="89"/>
      <c r="J8" s="89"/>
      <c r="K8" s="89"/>
      <c r="L8" s="89"/>
      <c r="M8" s="89"/>
      <c r="N8" s="89"/>
      <c r="O8" s="89"/>
      <c r="P8" s="89"/>
      <c r="Q8" s="89"/>
      <c r="R8" s="89"/>
      <c r="S8" s="89"/>
      <c r="T8" s="89"/>
      <c r="U8" s="89"/>
      <c r="V8" s="89"/>
      <c r="W8" s="89"/>
      <c r="X8" s="89"/>
      <c r="Y8" s="89"/>
      <c r="Z8" s="90"/>
    </row>
    <row r="9" spans="1:26" s="27" customFormat="1" ht="13.5" customHeight="1">
      <c r="A9" s="109">
        <v>2</v>
      </c>
      <c r="B9" s="69" t="s">
        <v>22</v>
      </c>
      <c r="C9" s="70" t="str">
        <f>[40]결승기록지!$C$11</f>
        <v>이승훈</v>
      </c>
      <c r="D9" s="71" t="str">
        <f>[40]결승기록지!$E$11</f>
        <v>성서중</v>
      </c>
      <c r="E9" s="72" t="str">
        <f>[40]결승기록지!$F$11</f>
        <v>22.88 CR</v>
      </c>
      <c r="F9" s="70" t="str">
        <f>[40]결승기록지!$C$12</f>
        <v>강민준</v>
      </c>
      <c r="G9" s="71" t="str">
        <f>[40]결승기록지!$E$12</f>
        <v>시흥중</v>
      </c>
      <c r="H9" s="72" t="str">
        <f>[40]결승기록지!$F$12</f>
        <v>23.23</v>
      </c>
      <c r="I9" s="70" t="str">
        <f>[40]결승기록지!$C$13</f>
        <v>신지호</v>
      </c>
      <c r="J9" s="71" t="str">
        <f>[40]결승기록지!$E$13</f>
        <v>월촌중</v>
      </c>
      <c r="K9" s="72" t="str">
        <f>[40]결승기록지!$F$13</f>
        <v>23.27</v>
      </c>
      <c r="L9" s="70" t="str">
        <f>[40]결승기록지!$C$14</f>
        <v>정민재</v>
      </c>
      <c r="M9" s="71" t="str">
        <f>[40]결승기록지!$E$14</f>
        <v>순심중</v>
      </c>
      <c r="N9" s="72" t="str">
        <f>[40]결승기록지!$F$14</f>
        <v>23.42</v>
      </c>
      <c r="O9" s="70" t="str">
        <f>[40]결승기록지!$C$15</f>
        <v>최예준</v>
      </c>
      <c r="P9" s="71" t="str">
        <f>[40]결승기록지!$E$15</f>
        <v>덕정중</v>
      </c>
      <c r="Q9" s="72" t="str">
        <f>[40]결승기록지!$F$15</f>
        <v>23.58</v>
      </c>
      <c r="R9" s="70" t="str">
        <f>[40]결승기록지!$C$16</f>
        <v>황원우</v>
      </c>
      <c r="S9" s="71" t="str">
        <f>[40]결승기록지!$E$16</f>
        <v>광주체육중</v>
      </c>
      <c r="T9" s="72" t="str">
        <f>[40]결승기록지!$F$16</f>
        <v>23.77</v>
      </c>
      <c r="U9" s="70" t="str">
        <f>[40]결승기록지!$C$17</f>
        <v>최환수</v>
      </c>
      <c r="V9" s="71" t="str">
        <f>[40]결승기록지!$E$17</f>
        <v>반곡중</v>
      </c>
      <c r="W9" s="72" t="str">
        <f>[40]결승기록지!$F$17</f>
        <v>24.13</v>
      </c>
      <c r="X9" s="70" t="str">
        <f>[40]결승기록지!$C$18</f>
        <v>백의연</v>
      </c>
      <c r="Y9" s="71" t="str">
        <f>[40]결승기록지!$E$18</f>
        <v>광주체육중</v>
      </c>
      <c r="Z9" s="72" t="str">
        <f>[40]결승기록지!$F$18</f>
        <v>24.30</v>
      </c>
    </row>
    <row r="10" spans="1:26" s="27" customFormat="1" ht="13.5" customHeight="1">
      <c r="A10" s="109"/>
      <c r="B10" s="73" t="s">
        <v>20</v>
      </c>
      <c r="C10" s="87"/>
      <c r="D10" s="88" t="str">
        <f>[40]결승기록지!$G$8</f>
        <v>0.5</v>
      </c>
      <c r="E10" s="89"/>
      <c r="F10" s="89"/>
      <c r="G10" s="89"/>
      <c r="H10" s="89"/>
      <c r="I10" s="89"/>
      <c r="J10" s="89"/>
      <c r="K10" s="89"/>
      <c r="L10" s="89"/>
      <c r="M10" s="89"/>
      <c r="N10" s="89"/>
      <c r="O10" s="89"/>
      <c r="P10" s="89"/>
      <c r="Q10" s="89"/>
      <c r="R10" s="89"/>
      <c r="S10" s="89"/>
      <c r="T10" s="89"/>
      <c r="U10" s="89"/>
      <c r="V10" s="89"/>
      <c r="W10" s="89"/>
      <c r="X10" s="89"/>
      <c r="Y10" s="89"/>
      <c r="Z10" s="90"/>
    </row>
    <row r="11" spans="1:26" s="27" customFormat="1" ht="13.5" customHeight="1">
      <c r="A11" s="40">
        <v>4</v>
      </c>
      <c r="B11" s="91" t="s">
        <v>89</v>
      </c>
      <c r="C11" s="70" t="str">
        <f>[41]결승기록지!$C$11</f>
        <v>김시후</v>
      </c>
      <c r="D11" s="71" t="str">
        <f>[41]결승기록지!$E$11</f>
        <v>부천부곡중</v>
      </c>
      <c r="E11" s="72" t="str">
        <f>[41]결승기록지!$F$11</f>
        <v>52.05</v>
      </c>
      <c r="F11" s="70" t="str">
        <f>[41]결승기록지!$C$12</f>
        <v>김하성</v>
      </c>
      <c r="G11" s="71" t="str">
        <f>[41]결승기록지!$E$12</f>
        <v>울산중</v>
      </c>
      <c r="H11" s="72" t="str">
        <f>[41]결승기록지!$F$12</f>
        <v>52.32</v>
      </c>
      <c r="I11" s="70" t="str">
        <f>[41]결승기록지!$C$13</f>
        <v>최환수</v>
      </c>
      <c r="J11" s="71" t="str">
        <f>[41]결승기록지!$E$13</f>
        <v>반곡중</v>
      </c>
      <c r="K11" s="72" t="str">
        <f>[41]결승기록지!$F$13</f>
        <v>53.53</v>
      </c>
      <c r="L11" s="70" t="str">
        <f>[41]결승기록지!$C$14</f>
        <v>김현민</v>
      </c>
      <c r="M11" s="71" t="str">
        <f>[41]결승기록지!$E$14</f>
        <v>월촌중</v>
      </c>
      <c r="N11" s="72" t="str">
        <f>[41]결승기록지!$F$14</f>
        <v>54.48</v>
      </c>
      <c r="O11" s="70" t="str">
        <f>[41]결승기록지!$C$15</f>
        <v>안지후</v>
      </c>
      <c r="P11" s="71" t="str">
        <f>[41]결승기록지!$E$15</f>
        <v>경기체육중</v>
      </c>
      <c r="Q11" s="72" t="str">
        <f>[41]결승기록지!$F$15</f>
        <v>54.50</v>
      </c>
      <c r="R11" s="70" t="str">
        <f>[41]결승기록지!$C$16</f>
        <v>이지환</v>
      </c>
      <c r="S11" s="71" t="str">
        <f>[41]결승기록지!$E$16</f>
        <v>불국중</v>
      </c>
      <c r="T11" s="72" t="str">
        <f>[41]결승기록지!$F$16</f>
        <v>55.52</v>
      </c>
      <c r="U11" s="70" t="str">
        <f>[41]결승기록지!$C$17</f>
        <v>김한결</v>
      </c>
      <c r="V11" s="71" t="str">
        <f>[41]결승기록지!$E$17</f>
        <v>금파중</v>
      </c>
      <c r="W11" s="72" t="str">
        <f>[41]결승기록지!$F$17</f>
        <v>55.60</v>
      </c>
      <c r="X11" s="70" t="str">
        <f>[41]결승기록지!$C$18</f>
        <v>이재혁</v>
      </c>
      <c r="Y11" s="71" t="str">
        <f>[41]결승기록지!$E$18</f>
        <v>해룡중</v>
      </c>
      <c r="Z11" s="72" t="str">
        <f>[41]결승기록지!$F$18</f>
        <v>56.35</v>
      </c>
    </row>
    <row r="12" spans="1:26" s="27" customFormat="1" ht="13.5" customHeight="1">
      <c r="A12" s="40">
        <v>1</v>
      </c>
      <c r="B12" s="91" t="s">
        <v>23</v>
      </c>
      <c r="C12" s="70" t="str">
        <f>[42]결승기록지!$C$11</f>
        <v>김하성</v>
      </c>
      <c r="D12" s="71" t="str">
        <f>[42]결승기록지!$E$11</f>
        <v>울산중</v>
      </c>
      <c r="E12" s="72" t="str">
        <f>[42]결승기록지!$F$11</f>
        <v>2:05.11</v>
      </c>
      <c r="F12" s="70" t="str">
        <f>[42]결승기록지!$C$12</f>
        <v>왕현빈</v>
      </c>
      <c r="G12" s="71" t="str">
        <f>[42]결승기록지!$E$12</f>
        <v>경주중</v>
      </c>
      <c r="H12" s="72" t="str">
        <f>[42]결승기록지!$F$12</f>
        <v>2:07.22</v>
      </c>
      <c r="I12" s="70" t="str">
        <f>[42]결승기록지!$C$13</f>
        <v>문유빈</v>
      </c>
      <c r="J12" s="71" t="str">
        <f>[42]결승기록지!$E$13</f>
        <v>옥천중</v>
      </c>
      <c r="K12" s="72" t="str">
        <f>[42]결승기록지!$F$13</f>
        <v>2:10.05</v>
      </c>
      <c r="L12" s="70" t="str">
        <f>[42]결승기록지!$C$14</f>
        <v>김진욱</v>
      </c>
      <c r="M12" s="71" t="str">
        <f>[42]결승기록지!$E$14</f>
        <v>순심중</v>
      </c>
      <c r="N12" s="72" t="str">
        <f>[42]결승기록지!$F$14</f>
        <v>2:10.17</v>
      </c>
      <c r="O12" s="70" t="str">
        <f>[42]결승기록지!$C$15</f>
        <v>조윤혁</v>
      </c>
      <c r="P12" s="71" t="str">
        <f>[42]결승기록지!$E$15</f>
        <v>경북금오중</v>
      </c>
      <c r="Q12" s="72" t="str">
        <f>[42]결승기록지!$F$15</f>
        <v>2:10.78</v>
      </c>
      <c r="R12" s="70" t="str">
        <f>[42]결승기록지!$C$16</f>
        <v>박교범</v>
      </c>
      <c r="S12" s="71" t="str">
        <f>[42]결승기록지!$E$16</f>
        <v>부산체육중</v>
      </c>
      <c r="T12" s="72" t="str">
        <f>[42]결승기록지!$F$16</f>
        <v>2:11.36</v>
      </c>
      <c r="U12" s="70" t="str">
        <f>[42]결승기록지!$C$17</f>
        <v>김인섭</v>
      </c>
      <c r="V12" s="71" t="str">
        <f>[42]결승기록지!$E$17</f>
        <v>반곡중</v>
      </c>
      <c r="W12" s="72" t="str">
        <f>[42]결승기록지!$F$17</f>
        <v>2:13.43</v>
      </c>
      <c r="X12" s="70" t="str">
        <f>[42]결승기록지!$C$18</f>
        <v>김성윤</v>
      </c>
      <c r="Y12" s="71" t="str">
        <f>[42]결승기록지!$E$18</f>
        <v>양정중</v>
      </c>
      <c r="Z12" s="72" t="str">
        <f>[42]결승기록지!$F$18</f>
        <v>2:13.50</v>
      </c>
    </row>
    <row r="13" spans="1:26" s="27" customFormat="1" ht="13.5" customHeight="1">
      <c r="A13" s="40">
        <v>3</v>
      </c>
      <c r="B13" s="91" t="s">
        <v>90</v>
      </c>
      <c r="C13" s="70" t="str">
        <f>[43]결승기록지!$C$11</f>
        <v>김동연</v>
      </c>
      <c r="D13" s="71" t="str">
        <f>[43]결승기록지!$E$11</f>
        <v>신주중</v>
      </c>
      <c r="E13" s="72" t="str">
        <f>[43]결승기록지!$F$11</f>
        <v>4:18.22 CR</v>
      </c>
      <c r="F13" s="70" t="str">
        <f>[43]결승기록지!$C$12</f>
        <v>왕현빈</v>
      </c>
      <c r="G13" s="71" t="str">
        <f>[43]결승기록지!$E$12</f>
        <v>경주중</v>
      </c>
      <c r="H13" s="72" t="str">
        <f>[43]결승기록지!$F$12</f>
        <v>4:18.87 CR</v>
      </c>
      <c r="I13" s="70" t="str">
        <f>[43]결승기록지!$C$13</f>
        <v>전형준</v>
      </c>
      <c r="J13" s="71" t="str">
        <f>[43]결승기록지!$E$13</f>
        <v>경북체육중</v>
      </c>
      <c r="K13" s="72" t="str">
        <f>[43]결승기록지!$F$13</f>
        <v>4:20.81 CR</v>
      </c>
      <c r="L13" s="70" t="str">
        <f>[43]결승기록지!$C$14</f>
        <v>손태욱</v>
      </c>
      <c r="M13" s="71" t="str">
        <f>[43]결승기록지!$E$14</f>
        <v>부원중</v>
      </c>
      <c r="N13" s="72" t="str">
        <f>[43]결승기록지!$F$14</f>
        <v>4:22.98 CR</v>
      </c>
      <c r="O13" s="70" t="str">
        <f>[43]결승기록지!$C$15</f>
        <v>최대한</v>
      </c>
      <c r="P13" s="71" t="str">
        <f>[43]결승기록지!$E$15</f>
        <v>시곡중</v>
      </c>
      <c r="Q13" s="72" t="str">
        <f>[43]결승기록지!$F$15</f>
        <v>4:33.26</v>
      </c>
      <c r="R13" s="70" t="str">
        <f>[43]결승기록지!$C$16</f>
        <v>오지훈</v>
      </c>
      <c r="S13" s="71" t="str">
        <f>[43]결승기록지!$E$16</f>
        <v>인천남중</v>
      </c>
      <c r="T13" s="72" t="str">
        <f>[43]결승기록지!$F$16</f>
        <v>4:35.43</v>
      </c>
      <c r="U13" s="70" t="str">
        <f>[43]결승기록지!$C$17</f>
        <v>최진호</v>
      </c>
      <c r="V13" s="71" t="str">
        <f>[43]결승기록지!$E$17</f>
        <v>성보중</v>
      </c>
      <c r="W13" s="72" t="str">
        <f>[43]결승기록지!$F$17</f>
        <v>4:35.48</v>
      </c>
      <c r="X13" s="70" t="str">
        <f>[43]결승기록지!$C$18</f>
        <v>김인섭</v>
      </c>
      <c r="Y13" s="71" t="str">
        <f>[43]결승기록지!$E$18</f>
        <v>반곡중</v>
      </c>
      <c r="Z13" s="72" t="str">
        <f>[43]결승기록지!$F$18</f>
        <v>4:36.73</v>
      </c>
    </row>
    <row r="14" spans="1:26" s="27" customFormat="1" ht="13.5" customHeight="1">
      <c r="A14" s="40">
        <v>4</v>
      </c>
      <c r="B14" s="91" t="s">
        <v>109</v>
      </c>
      <c r="C14" s="70" t="str">
        <f>[44]결승기록지!$C$11</f>
        <v>김동연</v>
      </c>
      <c r="D14" s="71" t="str">
        <f>[44]결승기록지!$E$11</f>
        <v>신주중</v>
      </c>
      <c r="E14" s="72" t="str">
        <f>[44]결승기록지!$F$11</f>
        <v>9:39.39</v>
      </c>
      <c r="F14" s="70" t="str">
        <f>[44]결승기록지!$C$12</f>
        <v>전형준</v>
      </c>
      <c r="G14" s="71" t="str">
        <f>[44]결승기록지!$E$12</f>
        <v>경북체육중</v>
      </c>
      <c r="H14" s="72" t="str">
        <f>[44]결승기록지!$F$12</f>
        <v>9:52.75</v>
      </c>
      <c r="I14" s="70" t="str">
        <f>[44]결승기록지!$C$13</f>
        <v>박상호</v>
      </c>
      <c r="J14" s="71" t="str">
        <f>[44]결승기록지!$E$13</f>
        <v>양양중</v>
      </c>
      <c r="K14" s="72" t="str">
        <f>[44]결승기록지!$F$13</f>
        <v>10:02.23</v>
      </c>
      <c r="L14" s="70" t="str">
        <f>[44]결승기록지!$C$14</f>
        <v>최진호</v>
      </c>
      <c r="M14" s="71" t="str">
        <f>[44]결승기록지!$E$14</f>
        <v>성보중</v>
      </c>
      <c r="N14" s="72" t="str">
        <f>[44]결승기록지!$F$14</f>
        <v>10:18.18</v>
      </c>
      <c r="O14" s="70" t="str">
        <f>[44]결승기록지!$C$15</f>
        <v>오지훈</v>
      </c>
      <c r="P14" s="71" t="str">
        <f>[44]결승기록지!$E$15</f>
        <v>인천남중</v>
      </c>
      <c r="Q14" s="72" t="str">
        <f>[44]결승기록지!$F$15</f>
        <v>10:18.20</v>
      </c>
      <c r="R14" s="70" t="str">
        <f>[44]결승기록지!$C$16</f>
        <v>서민재</v>
      </c>
      <c r="S14" s="71" t="str">
        <f>[44]결승기록지!$E$16</f>
        <v>서곶중</v>
      </c>
      <c r="T14" s="72" t="str">
        <f>[44]결승기록지!$F$16</f>
        <v>10:40.32</v>
      </c>
      <c r="U14" s="70" t="str">
        <f>[44]결승기록지!$C$17</f>
        <v>진유창</v>
      </c>
      <c r="V14" s="71" t="str">
        <f>[44]결승기록지!$E$17</f>
        <v>경기체육중</v>
      </c>
      <c r="W14" s="72" t="str">
        <f>[44]결승기록지!$F$17</f>
        <v>10:40.53</v>
      </c>
      <c r="X14" s="70" t="str">
        <f>[44]결승기록지!$C$18</f>
        <v>김주영</v>
      </c>
      <c r="Y14" s="71" t="str">
        <f>[44]결승기록지!$E$18</f>
        <v>옥천중</v>
      </c>
      <c r="Z14" s="72" t="str">
        <f>[44]결승기록지!$F$18</f>
        <v>10:59.72</v>
      </c>
    </row>
    <row r="15" spans="1:26" s="27" customFormat="1" ht="13.5" customHeight="1">
      <c r="A15" s="109">
        <v>4</v>
      </c>
      <c r="B15" s="69" t="s">
        <v>93</v>
      </c>
      <c r="C15" s="70" t="str">
        <f>[45]결승기록지!$C$11</f>
        <v>백의연</v>
      </c>
      <c r="D15" s="71" t="str">
        <f>[45]결승기록지!$E$11</f>
        <v>광주체육중</v>
      </c>
      <c r="E15" s="72" t="str">
        <f>[45]결승기록지!$F$11</f>
        <v>15.75 CR</v>
      </c>
      <c r="F15" s="70" t="str">
        <f>[45]결승기록지!$C$12</f>
        <v>김은찬</v>
      </c>
      <c r="G15" s="71" t="str">
        <f>[45]결승기록지!$E$12</f>
        <v>문산수억중</v>
      </c>
      <c r="H15" s="72" t="str">
        <f>[45]결승기록지!$F$12</f>
        <v>17.02</v>
      </c>
      <c r="I15" s="70" t="str">
        <f>[45]결승기록지!$C$13</f>
        <v>이경률</v>
      </c>
      <c r="J15" s="71" t="str">
        <f>[45]결승기록지!$E$13</f>
        <v>동명중</v>
      </c>
      <c r="K15" s="72" t="str">
        <f>[45]결승기록지!$F$13</f>
        <v>17.36</v>
      </c>
      <c r="L15" s="70" t="str">
        <f>[45]결승기록지!$C$14</f>
        <v>박민형</v>
      </c>
      <c r="M15" s="71" t="str">
        <f>[45]결승기록지!$E$14</f>
        <v>부천부곡중</v>
      </c>
      <c r="N15" s="72" t="str">
        <f>[45]결승기록지!$F$14</f>
        <v>17.97</v>
      </c>
      <c r="O15" s="70" t="str">
        <f>[45]결승기록지!$C$15</f>
        <v>임경민</v>
      </c>
      <c r="P15" s="71" t="str">
        <f>[45]결승기록지!$E$15</f>
        <v>계남중</v>
      </c>
      <c r="Q15" s="72" t="str">
        <f>[45]결승기록지!$F$15</f>
        <v>18.26</v>
      </c>
      <c r="R15" s="70" t="str">
        <f>[45]결승기록지!$C$16</f>
        <v>이주혁</v>
      </c>
      <c r="S15" s="71" t="str">
        <f>[45]결승기록지!$E$16</f>
        <v>대전대신중</v>
      </c>
      <c r="T15" s="72" t="str">
        <f>[45]결승기록지!$F$16</f>
        <v>18.35</v>
      </c>
      <c r="U15" s="70" t="str">
        <f>[45]결승기록지!$C$17</f>
        <v>박태현</v>
      </c>
      <c r="V15" s="71" t="str">
        <f>[45]결승기록지!$E$17</f>
        <v>청아중</v>
      </c>
      <c r="W15" s="72" t="str">
        <f>[45]결승기록지!$F$17</f>
        <v>18.52</v>
      </c>
      <c r="X15" s="70"/>
      <c r="Y15" s="71"/>
      <c r="Z15" s="72"/>
    </row>
    <row r="16" spans="1:26" s="27" customFormat="1" ht="13.5" customHeight="1">
      <c r="A16" s="109"/>
      <c r="B16" s="73" t="s">
        <v>20</v>
      </c>
      <c r="C16" s="87"/>
      <c r="D16" s="88" t="str">
        <f>[45]결승기록지!$G$8</f>
        <v>0.3</v>
      </c>
      <c r="E16" s="89"/>
      <c r="F16" s="89"/>
      <c r="G16" s="89"/>
      <c r="H16" s="89"/>
      <c r="I16" s="89"/>
      <c r="J16" s="89"/>
      <c r="K16" s="89"/>
      <c r="L16" s="89"/>
      <c r="M16" s="89"/>
      <c r="N16" s="89"/>
      <c r="O16" s="89"/>
      <c r="P16" s="89"/>
      <c r="Q16" s="89"/>
      <c r="R16" s="89"/>
      <c r="S16" s="89"/>
      <c r="T16" s="89"/>
      <c r="U16" s="89"/>
      <c r="V16" s="89"/>
      <c r="W16" s="89"/>
      <c r="X16" s="89"/>
      <c r="Y16" s="89"/>
      <c r="Z16" s="90"/>
    </row>
    <row r="17" spans="1:29" s="27" customFormat="1" ht="13.5" customHeight="1">
      <c r="A17" s="40">
        <v>4</v>
      </c>
      <c r="B17" s="91" t="s">
        <v>110</v>
      </c>
      <c r="C17" s="92" t="str">
        <f>[46]결승기록지!$C$11</f>
        <v>차민재</v>
      </c>
      <c r="D17" s="93" t="str">
        <f>[46]결승기록지!$E$11</f>
        <v>부산체육중</v>
      </c>
      <c r="E17" s="94" t="str">
        <f>[46]결승기록지!$F$11</f>
        <v>16:19.94 CR</v>
      </c>
      <c r="F17" s="92" t="str">
        <f>[46]결승기록지!$C$12</f>
        <v>홍석현</v>
      </c>
      <c r="G17" s="93" t="str">
        <f>[46]결승기록지!$E$12</f>
        <v>송내중앙중</v>
      </c>
      <c r="H17" s="94" t="str">
        <f>[46]결승기록지!$F$12</f>
        <v>16:39.20 CR</v>
      </c>
      <c r="I17" s="92" t="str">
        <f>[46]결승기록지!$C$13</f>
        <v>노태현</v>
      </c>
      <c r="J17" s="93" t="str">
        <f>[46]결승기록지!$E$13</f>
        <v>점촌중</v>
      </c>
      <c r="K17" s="94" t="str">
        <f>[46]결승기록지!$F$13</f>
        <v>17:03.95 CR</v>
      </c>
      <c r="L17" s="92"/>
      <c r="M17" s="93"/>
      <c r="N17" s="94"/>
      <c r="O17" s="92"/>
      <c r="P17" s="93"/>
      <c r="Q17" s="94"/>
      <c r="R17" s="92"/>
      <c r="S17" s="93"/>
      <c r="T17" s="95"/>
      <c r="U17" s="92"/>
      <c r="V17" s="93"/>
      <c r="W17" s="95"/>
      <c r="X17" s="92"/>
      <c r="Y17" s="93"/>
      <c r="Z17" s="95"/>
    </row>
    <row r="18" spans="1:29" s="27" customFormat="1" ht="13.5" customHeight="1">
      <c r="A18" s="44">
        <v>3</v>
      </c>
      <c r="B18" s="96" t="s">
        <v>32</v>
      </c>
      <c r="C18" s="76" t="str">
        <f>[47]높이!$C$11</f>
        <v>정현담</v>
      </c>
      <c r="D18" s="97" t="str">
        <f>[47]높이!$E$11</f>
        <v>전남체육중</v>
      </c>
      <c r="E18" s="98" t="str">
        <f>[47]높이!$F$11</f>
        <v>1.83 CR</v>
      </c>
      <c r="F18" s="76" t="str">
        <f>[47]높이!$C$12</f>
        <v>변종훈</v>
      </c>
      <c r="G18" s="97" t="str">
        <f>[47]높이!$E$12</f>
        <v>진해남중</v>
      </c>
      <c r="H18" s="98" t="str">
        <f>[47]높이!$F$12</f>
        <v>1.83 CR</v>
      </c>
      <c r="I18" s="76" t="str">
        <f>[47]높이!$C$13</f>
        <v>하도훈</v>
      </c>
      <c r="J18" s="97" t="str">
        <f>[47]높이!$E$13</f>
        <v>대전송촌중</v>
      </c>
      <c r="K18" s="98" t="str">
        <f>[47]높이!$F$13</f>
        <v>1.75 CT</v>
      </c>
      <c r="L18" s="76" t="str">
        <f>[47]높이!$C$14</f>
        <v>양호석</v>
      </c>
      <c r="M18" s="97" t="str">
        <f>[47]높이!$E$14</f>
        <v>경북체육중</v>
      </c>
      <c r="N18" s="98" t="str">
        <f>[47]높이!$F$14</f>
        <v>1.60</v>
      </c>
      <c r="O18" s="76" t="str">
        <f>[47]높이!$C$15</f>
        <v>이예찬</v>
      </c>
      <c r="P18" s="97" t="str">
        <f>[47]높이!$E$15</f>
        <v>광주체육중</v>
      </c>
      <c r="Q18" s="98" t="str">
        <f>[47]높이!$F$15</f>
        <v>1.60</v>
      </c>
      <c r="R18" s="76"/>
      <c r="S18" s="97"/>
      <c r="T18" s="99"/>
      <c r="U18" s="76"/>
      <c r="V18" s="97"/>
      <c r="W18" s="99"/>
      <c r="X18" s="76"/>
      <c r="Y18" s="97"/>
      <c r="Z18" s="98"/>
      <c r="AA18" s="19"/>
      <c r="AB18" s="19"/>
      <c r="AC18" s="19"/>
    </row>
    <row r="19" spans="1:29" s="27" customFormat="1" ht="13.5" customHeight="1">
      <c r="A19" s="44">
        <v>1</v>
      </c>
      <c r="B19" s="96" t="s">
        <v>97</v>
      </c>
      <c r="C19" s="76" t="str">
        <f>[47]장대!$C$11</f>
        <v>이명지</v>
      </c>
      <c r="D19" s="97" t="str">
        <f>[47]장대!$E$11</f>
        <v>대전송촌중</v>
      </c>
      <c r="E19" s="98" t="str">
        <f>[47]장대!$F$11</f>
        <v>3.40</v>
      </c>
      <c r="F19" s="115" t="s">
        <v>87</v>
      </c>
      <c r="G19" s="116"/>
      <c r="H19" s="117"/>
      <c r="I19" s="76"/>
      <c r="J19" s="97"/>
      <c r="K19" s="98"/>
      <c r="L19" s="76"/>
      <c r="M19" s="97"/>
      <c r="N19" s="98"/>
      <c r="O19" s="76"/>
      <c r="P19" s="97"/>
      <c r="Q19" s="98"/>
      <c r="R19" s="76"/>
      <c r="S19" s="97"/>
      <c r="T19" s="99"/>
      <c r="U19" s="76"/>
      <c r="V19" s="97"/>
      <c r="W19" s="99"/>
      <c r="X19" s="76"/>
      <c r="Y19" s="97"/>
      <c r="Z19" s="98"/>
      <c r="AA19" s="19"/>
      <c r="AB19" s="19"/>
      <c r="AC19" s="19"/>
    </row>
    <row r="20" spans="1:29" s="27" customFormat="1" ht="13.5" customHeight="1">
      <c r="A20" s="109">
        <v>1</v>
      </c>
      <c r="B20" s="69" t="s">
        <v>21</v>
      </c>
      <c r="C20" s="70" t="str">
        <f>[47]멀리!$C$11</f>
        <v>김시우</v>
      </c>
      <c r="D20" s="71" t="str">
        <f>[47]멀리!$E$11</f>
        <v>대전구봉중</v>
      </c>
      <c r="E20" s="72" t="str">
        <f>[47]멀리!$F$11</f>
        <v>6.08</v>
      </c>
      <c r="F20" s="70" t="str">
        <f>[47]멀리!$C$12</f>
        <v>임건호</v>
      </c>
      <c r="G20" s="71" t="str">
        <f>[47]멀리!$E$12</f>
        <v>동방중</v>
      </c>
      <c r="H20" s="100" t="str">
        <f>[47]멀리!$F$12</f>
        <v>6.03</v>
      </c>
      <c r="I20" s="70" t="str">
        <f>[47]멀리!$C$13</f>
        <v>이동관</v>
      </c>
      <c r="J20" s="71" t="str">
        <f>[47]멀리!$E$13</f>
        <v>전라중</v>
      </c>
      <c r="K20" s="100" t="str">
        <f>[47]멀리!$F$13</f>
        <v>5.99</v>
      </c>
      <c r="L20" s="70" t="str">
        <f>[47]멀리!$C$14</f>
        <v>김유민</v>
      </c>
      <c r="M20" s="71" t="str">
        <f>[47]멀리!$E$14</f>
        <v>이리동중</v>
      </c>
      <c r="N20" s="72" t="str">
        <f>[47]멀리!$F$14</f>
        <v>5.95</v>
      </c>
      <c r="O20" s="70" t="str">
        <f>[47]멀리!$C$15</f>
        <v>전지환</v>
      </c>
      <c r="P20" s="71" t="str">
        <f>[47]멀리!$E$15</f>
        <v>경북금오중</v>
      </c>
      <c r="Q20" s="100" t="str">
        <f>[47]멀리!$F$15</f>
        <v>5.81</v>
      </c>
      <c r="R20" s="70" t="str">
        <f>[47]멀리!$C$16</f>
        <v>강현승</v>
      </c>
      <c r="S20" s="71" t="str">
        <f>[47]멀리!$E$16</f>
        <v>전남체육중</v>
      </c>
      <c r="T20" s="72" t="str">
        <f>[47]멀리!$F$16</f>
        <v>5.64</v>
      </c>
      <c r="U20" s="70" t="str">
        <f>[47]멀리!$C$17</f>
        <v>박재형</v>
      </c>
      <c r="V20" s="71" t="str">
        <f>[47]멀리!$E$17</f>
        <v>월촌중</v>
      </c>
      <c r="W20" s="72" t="str">
        <f>[47]멀리!$F$17</f>
        <v>5.38</v>
      </c>
      <c r="X20" s="70" t="str">
        <f>[47]멀리!$C$18</f>
        <v>서민준</v>
      </c>
      <c r="Y20" s="71" t="str">
        <f>[47]멀리!$E$18</f>
        <v>내동중</v>
      </c>
      <c r="Z20" s="72" t="str">
        <f>[47]멀리!$F$18</f>
        <v>5.28</v>
      </c>
    </row>
    <row r="21" spans="1:29" s="27" customFormat="1" ht="13.5" customHeight="1">
      <c r="A21" s="109"/>
      <c r="B21" s="73" t="s">
        <v>20</v>
      </c>
      <c r="C21" s="101"/>
      <c r="D21" s="88" t="str">
        <f>[47]멀리!$G$11</f>
        <v>0.1</v>
      </c>
      <c r="E21" s="90"/>
      <c r="F21" s="87"/>
      <c r="G21" s="88" t="str">
        <f>[47]멀리!$G$12</f>
        <v>-0.5</v>
      </c>
      <c r="H21" s="102"/>
      <c r="I21" s="87"/>
      <c r="J21" s="88" t="str">
        <f>[47]멀리!$G$13</f>
        <v>-0.5</v>
      </c>
      <c r="K21" s="90"/>
      <c r="L21" s="101"/>
      <c r="M21" s="88" t="str">
        <f>[47]멀리!$G$14</f>
        <v>-0.5</v>
      </c>
      <c r="N21" s="90"/>
      <c r="O21" s="87"/>
      <c r="P21" s="88" t="str">
        <f>[47]멀리!$G$15</f>
        <v>0.1</v>
      </c>
      <c r="Q21" s="90"/>
      <c r="R21" s="87"/>
      <c r="S21" s="88" t="str">
        <f>[47]멀리!$G$16</f>
        <v>-0.5</v>
      </c>
      <c r="T21" s="102"/>
      <c r="U21" s="103"/>
      <c r="V21" s="88" t="str">
        <f>[47]멀리!$G$17</f>
        <v>0.1</v>
      </c>
      <c r="W21" s="102"/>
      <c r="X21" s="87"/>
      <c r="Y21" s="88" t="str">
        <f>[47]멀리!$G$18</f>
        <v>-0.5</v>
      </c>
      <c r="Z21" s="90"/>
    </row>
    <row r="22" spans="1:29" s="27" customFormat="1" ht="13.5" customHeight="1">
      <c r="A22" s="109">
        <v>4</v>
      </c>
      <c r="B22" s="69" t="s">
        <v>98</v>
      </c>
      <c r="C22" s="70" t="str">
        <f>[47]세단!$C$11</f>
        <v>김시우</v>
      </c>
      <c r="D22" s="71" t="str">
        <f>[47]세단!$E$11</f>
        <v>대전구봉중</v>
      </c>
      <c r="E22" s="72" t="str">
        <f>[47]세단!$F$11</f>
        <v>13.25 CR</v>
      </c>
      <c r="F22" s="70" t="str">
        <f>[47]세단!$C$12</f>
        <v>정현담</v>
      </c>
      <c r="G22" s="71" t="str">
        <f>[47]세단!$E$12</f>
        <v>전남체육중</v>
      </c>
      <c r="H22" s="100" t="str">
        <f>[47]세단!$F$12</f>
        <v>13.21 CR</v>
      </c>
      <c r="I22" s="70" t="str">
        <f>[47]세단!$C$13</f>
        <v>임건호</v>
      </c>
      <c r="J22" s="71" t="str">
        <f>[47]세단!$E$13</f>
        <v>동방중</v>
      </c>
      <c r="K22" s="100" t="str">
        <f>[47]세단!$F$13</f>
        <v>13.04 CR</v>
      </c>
      <c r="L22" s="70" t="str">
        <f>[47]세단!$C$14</f>
        <v>이예찬</v>
      </c>
      <c r="M22" s="71" t="str">
        <f>[47]세단!$E$14</f>
        <v>광주체육중</v>
      </c>
      <c r="N22" s="72" t="str">
        <f>[47]세단!$F$14</f>
        <v>11.97</v>
      </c>
      <c r="O22" s="70" t="str">
        <f>[47]세단!$C$15</f>
        <v>강현승</v>
      </c>
      <c r="P22" s="71" t="str">
        <f>[47]세단!$E$15</f>
        <v>전남체육중</v>
      </c>
      <c r="Q22" s="100" t="str">
        <f>[47]세단!$F$15</f>
        <v>11.94</v>
      </c>
      <c r="R22" s="70" t="str">
        <f>[47]세단!$C$16</f>
        <v>안효찬</v>
      </c>
      <c r="S22" s="71" t="str">
        <f>[47]세단!$E$16</f>
        <v>영월중</v>
      </c>
      <c r="T22" s="72" t="str">
        <f>[47]세단!$F$16</f>
        <v>11.71</v>
      </c>
      <c r="U22" s="70"/>
      <c r="V22" s="71"/>
      <c r="W22" s="72"/>
      <c r="X22" s="70"/>
      <c r="Y22" s="71"/>
      <c r="Z22" s="72"/>
    </row>
    <row r="23" spans="1:29" s="27" customFormat="1" ht="13.5" customHeight="1">
      <c r="A23" s="109"/>
      <c r="B23" s="73" t="s">
        <v>20</v>
      </c>
      <c r="C23" s="101"/>
      <c r="D23" s="88" t="str">
        <f>[47]세단!$G$11</f>
        <v>-0.2</v>
      </c>
      <c r="E23" s="90"/>
      <c r="F23" s="87"/>
      <c r="G23" s="88" t="str">
        <f>[47]세단!$G$12</f>
        <v>-0.1</v>
      </c>
      <c r="H23" s="102"/>
      <c r="I23" s="87"/>
      <c r="J23" s="88" t="str">
        <f>[47]세단!$G$13</f>
        <v>-0.1</v>
      </c>
      <c r="K23" s="90"/>
      <c r="L23" s="101"/>
      <c r="M23" s="88" t="str">
        <f>[47]세단!$G$14</f>
        <v>-0.2</v>
      </c>
      <c r="N23" s="90"/>
      <c r="O23" s="87"/>
      <c r="P23" s="88" t="str">
        <f>[47]세단!$G$15</f>
        <v>-0.4</v>
      </c>
      <c r="Q23" s="90"/>
      <c r="R23" s="87"/>
      <c r="S23" s="88" t="str">
        <f>[47]세단!$G$16</f>
        <v>-0.3</v>
      </c>
      <c r="T23" s="102"/>
      <c r="U23" s="103"/>
      <c r="V23" s="88"/>
      <c r="W23" s="102"/>
      <c r="X23" s="87"/>
      <c r="Y23" s="88"/>
      <c r="Z23" s="90"/>
    </row>
    <row r="24" spans="1:29" s="27" customFormat="1" ht="13.5" customHeight="1">
      <c r="A24" s="40">
        <v>4</v>
      </c>
      <c r="B24" s="91" t="s">
        <v>25</v>
      </c>
      <c r="C24" s="92" t="str">
        <f>[47]포환!$C$11</f>
        <v>손창현</v>
      </c>
      <c r="D24" s="93" t="str">
        <f>[47]포환!$E$11</f>
        <v>구미인덕중</v>
      </c>
      <c r="E24" s="94" t="str">
        <f>[47]포환!$F$11</f>
        <v>18.03 CR</v>
      </c>
      <c r="F24" s="92" t="str">
        <f>[47]포환!$C$12</f>
        <v>이시원</v>
      </c>
      <c r="G24" s="93" t="str">
        <f>[47]포환!$E$12</f>
        <v>경기체육중</v>
      </c>
      <c r="H24" s="94" t="str">
        <f>[47]포환!$F$12</f>
        <v>17.30 CR</v>
      </c>
      <c r="I24" s="92" t="str">
        <f>[47]포환!$C$13</f>
        <v>이수환</v>
      </c>
      <c r="J24" s="93" t="str">
        <f>[47]포환!$E$13</f>
        <v>익산지원중</v>
      </c>
      <c r="K24" s="94" t="str">
        <f>[47]포환!$F$13</f>
        <v>16.11</v>
      </c>
      <c r="L24" s="92" t="str">
        <f>[47]포환!$C$14</f>
        <v>김무진</v>
      </c>
      <c r="M24" s="93" t="str">
        <f>[47]포환!$E$14</f>
        <v>삼성중</v>
      </c>
      <c r="N24" s="94" t="str">
        <f>[47]포환!$F$14</f>
        <v>12.78</v>
      </c>
      <c r="O24" s="92" t="str">
        <f>[47]포환!$C$15</f>
        <v>이지우</v>
      </c>
      <c r="P24" s="93" t="str">
        <f>[47]포환!$E$15</f>
        <v>초읍중</v>
      </c>
      <c r="Q24" s="94" t="str">
        <f>[47]포환!$F$15</f>
        <v>12.28</v>
      </c>
      <c r="R24" s="92" t="str">
        <f>[47]포환!$C$16</f>
        <v>송준섭</v>
      </c>
      <c r="S24" s="93" t="str">
        <f>[47]포환!$E$16</f>
        <v>계남중</v>
      </c>
      <c r="T24" s="95" t="str">
        <f>[47]포환!$F$16</f>
        <v>10.36</v>
      </c>
      <c r="U24" s="92" t="str">
        <f>[47]포환!$C$17</f>
        <v>유민준</v>
      </c>
      <c r="V24" s="93" t="str">
        <f>[47]포환!$E$17</f>
        <v>반곡중</v>
      </c>
      <c r="W24" s="95" t="str">
        <f>[47]포환!$F$17</f>
        <v>10.14</v>
      </c>
      <c r="X24" s="92" t="str">
        <f>[47]포환!$C$18</f>
        <v>장재영</v>
      </c>
      <c r="Y24" s="93" t="str">
        <f>[47]포환!$E$18</f>
        <v>광주체육중</v>
      </c>
      <c r="Z24" s="95" t="str">
        <f>[47]포환!$F$18</f>
        <v>9.31</v>
      </c>
    </row>
    <row r="25" spans="1:29" s="27" customFormat="1" ht="13.5" customHeight="1">
      <c r="A25" s="40">
        <v>3</v>
      </c>
      <c r="B25" s="91" t="s">
        <v>99</v>
      </c>
      <c r="C25" s="92" t="str">
        <f>[47]원반!$C$11</f>
        <v>손창현</v>
      </c>
      <c r="D25" s="93" t="str">
        <f>[47]원반!$E$11</f>
        <v>구미인덕중</v>
      </c>
      <c r="E25" s="94" t="str">
        <f>[47]원반!$F$11</f>
        <v>64.47 CR</v>
      </c>
      <c r="F25" s="92" t="str">
        <f>[47]원반!$C$12</f>
        <v>곽원빈</v>
      </c>
      <c r="G25" s="93" t="str">
        <f>[47]원반!$E$12</f>
        <v>내동중</v>
      </c>
      <c r="H25" s="94" t="str">
        <f>[47]원반!$F$12</f>
        <v>51.91 CR</v>
      </c>
      <c r="I25" s="92" t="str">
        <f>[47]원반!$C$13</f>
        <v>이수환</v>
      </c>
      <c r="J25" s="93" t="str">
        <f>[47]원반!$E$13</f>
        <v>익산지원중</v>
      </c>
      <c r="K25" s="94" t="str">
        <f>[47]원반!$F$13</f>
        <v>41.92</v>
      </c>
      <c r="L25" s="92" t="str">
        <f>[47]원반!$C$14</f>
        <v>마현준</v>
      </c>
      <c r="M25" s="93" t="str">
        <f>[47]원반!$E$14</f>
        <v>대청중</v>
      </c>
      <c r="N25" s="94" t="str">
        <f>[47]원반!$F$14</f>
        <v>41.70</v>
      </c>
      <c r="O25" s="92" t="str">
        <f>[47]원반!$C$15</f>
        <v>유민준</v>
      </c>
      <c r="P25" s="93" t="str">
        <f>[47]원반!$E$15</f>
        <v>반곡중</v>
      </c>
      <c r="Q25" s="94" t="str">
        <f>[47]원반!$F$15</f>
        <v>38.56</v>
      </c>
      <c r="R25" s="92" t="str">
        <f>[47]원반!$C$16</f>
        <v>한율희</v>
      </c>
      <c r="S25" s="93" t="str">
        <f>[47]원반!$E$16</f>
        <v>세종중</v>
      </c>
      <c r="T25" s="95" t="str">
        <f>[47]원반!$F$16</f>
        <v>36.99</v>
      </c>
      <c r="U25" s="92" t="str">
        <f>[47]원반!$C$17</f>
        <v>김무진</v>
      </c>
      <c r="V25" s="93" t="str">
        <f>[47]원반!$E$17</f>
        <v>삼성중</v>
      </c>
      <c r="W25" s="95" t="str">
        <f>[47]원반!$F$17</f>
        <v>36.87</v>
      </c>
      <c r="X25" s="92" t="str">
        <f>[47]원반!$C$18</f>
        <v>이지우</v>
      </c>
      <c r="Y25" s="93" t="str">
        <f>[47]원반!$E$18</f>
        <v>초읍중</v>
      </c>
      <c r="Z25" s="95" t="str">
        <f>[47]원반!$F$18</f>
        <v>36.31</v>
      </c>
    </row>
    <row r="26" spans="1:29" s="27" customFormat="1" ht="13.5" customHeight="1">
      <c r="A26" s="40">
        <v>2</v>
      </c>
      <c r="B26" s="91" t="s">
        <v>101</v>
      </c>
      <c r="C26" s="92" t="str">
        <f>[47]투창!$C$11</f>
        <v>곽민서</v>
      </c>
      <c r="D26" s="93" t="str">
        <f>[47]투창!$E$11</f>
        <v>강원체육중</v>
      </c>
      <c r="E26" s="94" t="str">
        <f>[47]투창!$F$11</f>
        <v>54.32</v>
      </c>
      <c r="F26" s="92" t="str">
        <f>[47]투창!$C$12</f>
        <v>한율희</v>
      </c>
      <c r="G26" s="93" t="str">
        <f>[47]투창!$E$12</f>
        <v>세종중</v>
      </c>
      <c r="H26" s="94" t="str">
        <f>[47]투창!$F$12</f>
        <v>52.58</v>
      </c>
      <c r="I26" s="92" t="str">
        <f>[47]투창!$C$13</f>
        <v>신광진</v>
      </c>
      <c r="J26" s="93" t="str">
        <f>[47]투창!$E$13</f>
        <v>진해남중</v>
      </c>
      <c r="K26" s="94" t="str">
        <f>[47]투창!$F$13</f>
        <v>52.22</v>
      </c>
      <c r="L26" s="92" t="str">
        <f>[47]투창!$C$14</f>
        <v>이혜찬</v>
      </c>
      <c r="M26" s="93" t="str">
        <f>[47]투창!$E$14</f>
        <v>영월중</v>
      </c>
      <c r="N26" s="94" t="str">
        <f>[47]투창!$F$14</f>
        <v>49.67</v>
      </c>
      <c r="O26" s="92" t="str">
        <f>[47]투창!$C$15</f>
        <v>최성모</v>
      </c>
      <c r="P26" s="93" t="str">
        <f>[47]투창!$E$15</f>
        <v>부원중</v>
      </c>
      <c r="Q26" s="94" t="str">
        <f>[47]투창!$F$15</f>
        <v>45.00</v>
      </c>
      <c r="R26" s="92" t="str">
        <f>[47]투창!$C$16</f>
        <v>나동현</v>
      </c>
      <c r="S26" s="93" t="str">
        <f>[47]투창!$E$16</f>
        <v>해룡중</v>
      </c>
      <c r="T26" s="95" t="str">
        <f>[47]투창!$F$16</f>
        <v>42.31</v>
      </c>
      <c r="U26" s="92" t="str">
        <f>[47]투창!$C$17</f>
        <v>김강중</v>
      </c>
      <c r="V26" s="93" t="str">
        <f>[47]투창!$E$17</f>
        <v>광주체육중</v>
      </c>
      <c r="W26" s="95" t="str">
        <f>[47]투창!$F$17</f>
        <v>42.23</v>
      </c>
      <c r="X26" s="92" t="str">
        <f>[47]투창!$C$18</f>
        <v>안명국</v>
      </c>
      <c r="Y26" s="93" t="str">
        <f>[47]투창!$E$18</f>
        <v>당하중</v>
      </c>
      <c r="Z26" s="95" t="str">
        <f>[47]투창!$F$18</f>
        <v>40.30</v>
      </c>
    </row>
    <row r="27" spans="1:29" s="27" customFormat="1" ht="7.5" customHeight="1">
      <c r="A27" s="40"/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</row>
    <row r="28" spans="1:29" s="9" customFormat="1">
      <c r="A28" s="43"/>
      <c r="B28" s="110" t="s">
        <v>114</v>
      </c>
      <c r="C28" s="110"/>
      <c r="D28" s="10"/>
      <c r="E28" s="10"/>
      <c r="F28" s="111"/>
      <c r="G28" s="111"/>
      <c r="H28" s="111"/>
      <c r="I28" s="111"/>
      <c r="J28" s="111"/>
      <c r="K28" s="111"/>
      <c r="L28" s="111"/>
      <c r="M28" s="111"/>
      <c r="N28" s="111"/>
      <c r="O28" s="111"/>
      <c r="P28" s="111"/>
      <c r="Q28" s="111"/>
      <c r="R28" s="111"/>
      <c r="S28" s="111"/>
      <c r="T28" s="10"/>
      <c r="U28" s="10"/>
      <c r="V28" s="10"/>
      <c r="W28" s="10"/>
      <c r="X28" s="10"/>
      <c r="Y28" s="10"/>
      <c r="Z28" s="10"/>
    </row>
    <row r="29" spans="1:29" ht="9.75" customHeight="1">
      <c r="A29" s="43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9">
      <c r="B30" s="7" t="s">
        <v>8</v>
      </c>
      <c r="C30" s="64"/>
      <c r="D30" s="65" t="s">
        <v>0</v>
      </c>
      <c r="E30" s="66"/>
      <c r="F30" s="64"/>
      <c r="G30" s="65" t="s">
        <v>12</v>
      </c>
      <c r="H30" s="66"/>
      <c r="I30" s="64"/>
      <c r="J30" s="65" t="s">
        <v>1</v>
      </c>
      <c r="K30" s="66"/>
      <c r="L30" s="64"/>
      <c r="M30" s="65" t="s">
        <v>2</v>
      </c>
      <c r="N30" s="66"/>
      <c r="O30" s="64"/>
      <c r="P30" s="65" t="s">
        <v>3</v>
      </c>
      <c r="Q30" s="66"/>
      <c r="R30" s="64"/>
      <c r="S30" s="65" t="s">
        <v>4</v>
      </c>
      <c r="T30" s="66"/>
      <c r="U30" s="64"/>
      <c r="V30" s="65" t="s">
        <v>5</v>
      </c>
      <c r="W30" s="66"/>
      <c r="X30" s="64"/>
      <c r="Y30" s="65" t="s">
        <v>10</v>
      </c>
      <c r="Z30" s="66"/>
    </row>
    <row r="31" spans="1:29" ht="14.25" thickBot="1">
      <c r="A31" s="36"/>
      <c r="B31" s="67" t="s">
        <v>18</v>
      </c>
      <c r="C31" s="68" t="s">
        <v>6</v>
      </c>
      <c r="D31" s="68" t="s">
        <v>11</v>
      </c>
      <c r="E31" s="68" t="s">
        <v>7</v>
      </c>
      <c r="F31" s="68" t="s">
        <v>6</v>
      </c>
      <c r="G31" s="68" t="s">
        <v>11</v>
      </c>
      <c r="H31" s="68" t="s">
        <v>7</v>
      </c>
      <c r="I31" s="68" t="s">
        <v>6</v>
      </c>
      <c r="J31" s="68" t="s">
        <v>11</v>
      </c>
      <c r="K31" s="68" t="s">
        <v>7</v>
      </c>
      <c r="L31" s="68" t="s">
        <v>6</v>
      </c>
      <c r="M31" s="68" t="s">
        <v>11</v>
      </c>
      <c r="N31" s="68" t="s">
        <v>7</v>
      </c>
      <c r="O31" s="68" t="s">
        <v>6</v>
      </c>
      <c r="P31" s="68" t="s">
        <v>11</v>
      </c>
      <c r="Q31" s="68" t="s">
        <v>7</v>
      </c>
      <c r="R31" s="68" t="s">
        <v>6</v>
      </c>
      <c r="S31" s="68" t="s">
        <v>11</v>
      </c>
      <c r="T31" s="68" t="s">
        <v>7</v>
      </c>
      <c r="U31" s="68" t="s">
        <v>6</v>
      </c>
      <c r="V31" s="68" t="s">
        <v>11</v>
      </c>
      <c r="W31" s="68" t="s">
        <v>7</v>
      </c>
      <c r="X31" s="68" t="s">
        <v>6</v>
      </c>
      <c r="Y31" s="68" t="s">
        <v>11</v>
      </c>
      <c r="Z31" s="68" t="s">
        <v>7</v>
      </c>
    </row>
    <row r="32" spans="1:29" s="27" customFormat="1" ht="13.5" customHeight="1" thickTop="1">
      <c r="A32" s="109">
        <v>1</v>
      </c>
      <c r="B32" s="69" t="s">
        <v>19</v>
      </c>
      <c r="C32" s="70" t="str">
        <f>[48]결승기록지!$C$11</f>
        <v>권예은</v>
      </c>
      <c r="D32" s="71" t="str">
        <f>[48]결승기록지!$E$11</f>
        <v>월촌중</v>
      </c>
      <c r="E32" s="72" t="str">
        <f>[48]결승기록지!$F$11</f>
        <v>12.26 CR</v>
      </c>
      <c r="F32" s="70" t="str">
        <f>[48]결승기록지!$C$12</f>
        <v>최서윤</v>
      </c>
      <c r="G32" s="71" t="str">
        <f>[48]결승기록지!$E$12</f>
        <v>강원체육중</v>
      </c>
      <c r="H32" s="72" t="str">
        <f>[48]결승기록지!$F$12</f>
        <v>12.98</v>
      </c>
      <c r="I32" s="70" t="str">
        <f>[48]결승기록지!$C$13</f>
        <v>김서현</v>
      </c>
      <c r="J32" s="71" t="str">
        <f>[48]결승기록지!$E$13</f>
        <v>구월여자중</v>
      </c>
      <c r="K32" s="72" t="str">
        <f>[48]결승기록지!$F$13</f>
        <v>13.44</v>
      </c>
      <c r="L32" s="70" t="str">
        <f>[48]결승기록지!$C$14</f>
        <v>이영현</v>
      </c>
      <c r="M32" s="71" t="str">
        <f>[48]결승기록지!$E$14</f>
        <v>용인중</v>
      </c>
      <c r="N32" s="72" t="str">
        <f>[48]결승기록지!$F$14</f>
        <v>13.46</v>
      </c>
      <c r="O32" s="70" t="str">
        <f>[48]결승기록지!$C$15</f>
        <v>박소영</v>
      </c>
      <c r="P32" s="71" t="str">
        <f>[48]결승기록지!$E$15</f>
        <v>부원여자중</v>
      </c>
      <c r="Q32" s="72" t="str">
        <f>[48]결승기록지!$F$15</f>
        <v>13.56</v>
      </c>
      <c r="R32" s="70" t="str">
        <f>[48]결승기록지!$C$16</f>
        <v>손다현</v>
      </c>
      <c r="S32" s="71" t="str">
        <f>[48]결승기록지!$E$16</f>
        <v>불광중</v>
      </c>
      <c r="T32" s="72" t="str">
        <f>[48]결승기록지!$F$16</f>
        <v>13.56</v>
      </c>
      <c r="U32" s="70" t="str">
        <f>[48]결승기록지!$C$17</f>
        <v>정승연</v>
      </c>
      <c r="V32" s="71" t="str">
        <f>[48]결승기록지!$E$17</f>
        <v>금파중</v>
      </c>
      <c r="W32" s="72" t="str">
        <f>[48]결승기록지!$F$17</f>
        <v>13.61</v>
      </c>
      <c r="X32" s="70" t="str">
        <f>[48]결승기록지!$C$18</f>
        <v>호지희</v>
      </c>
      <c r="Y32" s="71" t="str">
        <f>[48]결승기록지!$E$18</f>
        <v>경기경안중</v>
      </c>
      <c r="Z32" s="72" t="str">
        <f>[48]결승기록지!$F$18</f>
        <v>13.63</v>
      </c>
    </row>
    <row r="33" spans="1:26" s="27" customFormat="1" ht="13.5" customHeight="1">
      <c r="A33" s="109"/>
      <c r="B33" s="73" t="s">
        <v>20</v>
      </c>
      <c r="C33" s="87"/>
      <c r="D33" s="88" t="str">
        <f>[39]결승기록지!$G$8</f>
        <v>0.6</v>
      </c>
      <c r="E33" s="89"/>
      <c r="F33" s="89"/>
      <c r="G33" s="89"/>
      <c r="H33" s="89"/>
      <c r="I33" s="89"/>
      <c r="J33" s="89"/>
      <c r="K33" s="89"/>
      <c r="L33" s="89"/>
      <c r="M33" s="89"/>
      <c r="N33" s="89"/>
      <c r="O33" s="89"/>
      <c r="P33" s="89"/>
      <c r="Q33" s="89"/>
      <c r="R33" s="89"/>
      <c r="S33" s="89"/>
      <c r="T33" s="89"/>
      <c r="U33" s="89"/>
      <c r="V33" s="89"/>
      <c r="W33" s="89"/>
      <c r="X33" s="89"/>
      <c r="Y33" s="89"/>
      <c r="Z33" s="90"/>
    </row>
    <row r="34" spans="1:26" s="27" customFormat="1" ht="13.5" customHeight="1">
      <c r="A34" s="109">
        <v>3</v>
      </c>
      <c r="B34" s="69" t="s">
        <v>22</v>
      </c>
      <c r="C34" s="70" t="str">
        <f>[49]결승기록지!$C$11</f>
        <v>권예은</v>
      </c>
      <c r="D34" s="71" t="str">
        <f>[49]결승기록지!$E$11</f>
        <v>월촌중</v>
      </c>
      <c r="E34" s="72" t="str">
        <f>[49]결승기록지!$F$11</f>
        <v>25.14 CR</v>
      </c>
      <c r="F34" s="70" t="str">
        <f>[49]결승기록지!$C$12</f>
        <v>노윤서</v>
      </c>
      <c r="G34" s="71" t="str">
        <f>[49]결승기록지!$E$12</f>
        <v>금파중</v>
      </c>
      <c r="H34" s="72" t="str">
        <f>[49]결승기록지!$F$12</f>
        <v>25.78 CR</v>
      </c>
      <c r="I34" s="70" t="str">
        <f>[49]결승기록지!$C$13</f>
        <v>권나윤</v>
      </c>
      <c r="J34" s="71" t="str">
        <f>[49]결승기록지!$E$13</f>
        <v>북삼중</v>
      </c>
      <c r="K34" s="72" t="str">
        <f>[49]결승기록지!$F$13</f>
        <v>25.94 CR</v>
      </c>
      <c r="L34" s="70" t="str">
        <f>[49]결승기록지!$C$14</f>
        <v>서한울</v>
      </c>
      <c r="M34" s="71" t="str">
        <f>[49]결승기록지!$E$14</f>
        <v>세종중</v>
      </c>
      <c r="N34" s="72" t="str">
        <f>[49]결승기록지!$F$14</f>
        <v>26.11 CR</v>
      </c>
      <c r="O34" s="70" t="str">
        <f>[49]결승기록지!$C$15</f>
        <v>임나연</v>
      </c>
      <c r="P34" s="71" t="str">
        <f>[49]결승기록지!$E$15</f>
        <v>북삼중</v>
      </c>
      <c r="Q34" s="72" t="str">
        <f>[49]결승기록지!$F$15</f>
        <v>26.47 CR</v>
      </c>
      <c r="R34" s="70" t="str">
        <f>[49]결승기록지!$C$16</f>
        <v>최서윤</v>
      </c>
      <c r="S34" s="71" t="str">
        <f>[49]결승기록지!$E$16</f>
        <v>강원체육중</v>
      </c>
      <c r="T34" s="72" t="str">
        <f>[49]결승기록지!$F$16</f>
        <v>26.55 CR</v>
      </c>
      <c r="U34" s="70" t="str">
        <f>[49]결승기록지!$C$17</f>
        <v>이주원</v>
      </c>
      <c r="V34" s="71" t="str">
        <f>[49]결승기록지!$E$17</f>
        <v>월촌중</v>
      </c>
      <c r="W34" s="72" t="str">
        <f>[49]결승기록지!$F$17</f>
        <v>26.99 CR</v>
      </c>
      <c r="X34" s="70" t="str">
        <f>[49]결승기록지!$C$18</f>
        <v>이영현</v>
      </c>
      <c r="Y34" s="71" t="str">
        <f>[49]결승기록지!$E$18</f>
        <v>용인중</v>
      </c>
      <c r="Z34" s="72" t="str">
        <f>[49]결승기록지!$F$18</f>
        <v>27.12 CR</v>
      </c>
    </row>
    <row r="35" spans="1:26" s="27" customFormat="1" ht="13.5" customHeight="1">
      <c r="A35" s="109"/>
      <c r="B35" s="73" t="s">
        <v>20</v>
      </c>
      <c r="C35" s="87"/>
      <c r="D35" s="88" t="str">
        <f>[49]결승기록지!$G$8</f>
        <v>1.7</v>
      </c>
      <c r="E35" s="89"/>
      <c r="F35" s="89"/>
      <c r="G35" s="89"/>
      <c r="H35" s="89"/>
      <c r="I35" s="89"/>
      <c r="J35" s="89"/>
      <c r="K35" s="89"/>
      <c r="L35" s="89"/>
      <c r="M35" s="89"/>
      <c r="N35" s="89"/>
      <c r="O35" s="89"/>
      <c r="P35" s="89"/>
      <c r="Q35" s="89"/>
      <c r="R35" s="89"/>
      <c r="S35" s="89"/>
      <c r="T35" s="89"/>
      <c r="U35" s="89"/>
      <c r="V35" s="89"/>
      <c r="W35" s="89"/>
      <c r="X35" s="89"/>
      <c r="Y35" s="89"/>
      <c r="Z35" s="90"/>
    </row>
    <row r="36" spans="1:26" s="27" customFormat="1" ht="13.5" customHeight="1">
      <c r="A36" s="40">
        <v>4</v>
      </c>
      <c r="B36" s="91" t="s">
        <v>89</v>
      </c>
      <c r="C36" s="70" t="str">
        <f>[50]결승기록지!$C$11</f>
        <v>최지우</v>
      </c>
      <c r="D36" s="71" t="str">
        <f>[50]결승기록지!$E$11</f>
        <v>구례여자중</v>
      </c>
      <c r="E36" s="72" t="str">
        <f>[50]결승기록지!$F$11</f>
        <v>57.86 CR</v>
      </c>
      <c r="F36" s="70" t="str">
        <f>[50]결승기록지!$C$12</f>
        <v>서한울</v>
      </c>
      <c r="G36" s="71" t="str">
        <f>[50]결승기록지!$E$12</f>
        <v>세종중</v>
      </c>
      <c r="H36" s="72" t="str">
        <f>[50]결승기록지!$F$12</f>
        <v>1:00.67</v>
      </c>
      <c r="I36" s="70" t="str">
        <f>[50]결승기록지!$C$13</f>
        <v>최연서</v>
      </c>
      <c r="J36" s="71" t="str">
        <f>[50]결승기록지!$E$13</f>
        <v>성보중</v>
      </c>
      <c r="K36" s="72" t="str">
        <f>[50]결승기록지!$F$13</f>
        <v>1:02.65</v>
      </c>
      <c r="L36" s="70" t="str">
        <f>[50]결승기록지!$C$14</f>
        <v>이은희</v>
      </c>
      <c r="M36" s="71" t="str">
        <f>[50]결승기록지!$E$14</f>
        <v>고성여자중</v>
      </c>
      <c r="N36" s="72" t="str">
        <f>[50]결승기록지!$F$14</f>
        <v>1:03.92</v>
      </c>
      <c r="O36" s="70" t="str">
        <f>[50]결승기록지!$C$15</f>
        <v>김민지</v>
      </c>
      <c r="P36" s="71" t="str">
        <f>[50]결승기록지!$E$15</f>
        <v>통영중앙중</v>
      </c>
      <c r="Q36" s="72" t="str">
        <f>[50]결승기록지!$F$15</f>
        <v>1:07.36</v>
      </c>
      <c r="R36" s="70"/>
      <c r="S36" s="71"/>
      <c r="T36" s="72"/>
      <c r="U36" s="70"/>
      <c r="V36" s="71"/>
      <c r="W36" s="72"/>
      <c r="X36" s="70"/>
      <c r="Y36" s="71"/>
      <c r="Z36" s="72"/>
    </row>
    <row r="37" spans="1:26" s="27" customFormat="1" ht="13.5" customHeight="1">
      <c r="A37" s="40">
        <v>1</v>
      </c>
      <c r="B37" s="91" t="s">
        <v>23</v>
      </c>
      <c r="C37" s="70" t="str">
        <f>[51]결승기록지!$C$11</f>
        <v>최지우</v>
      </c>
      <c r="D37" s="71" t="str">
        <f>[51]결승기록지!$E$11</f>
        <v>구례여자중</v>
      </c>
      <c r="E37" s="72" t="str">
        <f>[51]결승기록지!$F$11</f>
        <v>2:19.86 CR</v>
      </c>
      <c r="F37" s="70" t="str">
        <f>[51]결승기록지!$C$12</f>
        <v>김정아</v>
      </c>
      <c r="G37" s="71" t="str">
        <f>[51]결승기록지!$E$12</f>
        <v>가평중</v>
      </c>
      <c r="H37" s="72" t="str">
        <f>[51]결승기록지!$F$12</f>
        <v>2:22.32</v>
      </c>
      <c r="I37" s="70" t="str">
        <f>[51]결승기록지!$C$13</f>
        <v>정서진</v>
      </c>
      <c r="J37" s="71" t="str">
        <f>[51]결승기록지!$E$13</f>
        <v>남양주G스포츠클럽_중</v>
      </c>
      <c r="K37" s="72" t="str">
        <f>[51]결승기록지!$F$13</f>
        <v>2:28.50</v>
      </c>
      <c r="L37" s="70" t="str">
        <f>[51]결승기록지!$C$14</f>
        <v>양은지</v>
      </c>
      <c r="M37" s="71" t="str">
        <f>[51]결승기록지!$E$14</f>
        <v>문경여자중</v>
      </c>
      <c r="N37" s="72" t="str">
        <f>[51]결승기록지!$F$14</f>
        <v>2:32.51</v>
      </c>
      <c r="O37" s="70" t="str">
        <f>[51]결승기록지!$C$15</f>
        <v>최연서</v>
      </c>
      <c r="P37" s="71" t="str">
        <f>[51]결승기록지!$E$15</f>
        <v>성보중</v>
      </c>
      <c r="Q37" s="72" t="str">
        <f>[51]결승기록지!$F$15</f>
        <v>2:34.44</v>
      </c>
      <c r="R37" s="70" t="str">
        <f>[51]결승기록지!$C$16</f>
        <v>김성아</v>
      </c>
      <c r="S37" s="71" t="str">
        <f>[51]결승기록지!$E$16</f>
        <v>성보중</v>
      </c>
      <c r="T37" s="72" t="str">
        <f>[51]결승기록지!$F$16</f>
        <v>2:37.66</v>
      </c>
      <c r="U37" s="70" t="str">
        <f>[51]결승기록지!$C$17</f>
        <v>김민경</v>
      </c>
      <c r="V37" s="71" t="str">
        <f>[51]결승기록지!$E$17</f>
        <v>청아중</v>
      </c>
      <c r="W37" s="72" t="str">
        <f>[51]결승기록지!$F$17</f>
        <v>2:38.79</v>
      </c>
      <c r="X37" s="70" t="str">
        <f>[51]결승기록지!$C$18</f>
        <v>김태연</v>
      </c>
      <c r="Y37" s="71" t="str">
        <f>[51]결승기록지!$E$18</f>
        <v>광동중</v>
      </c>
      <c r="Z37" s="72" t="str">
        <f>[51]결승기록지!$F$18</f>
        <v>2:39.52</v>
      </c>
    </row>
    <row r="38" spans="1:26" s="27" customFormat="1" ht="13.5" customHeight="1">
      <c r="A38" s="40">
        <v>2</v>
      </c>
      <c r="B38" s="91" t="s">
        <v>90</v>
      </c>
      <c r="C38" s="70" t="str">
        <f>[52]결승기록지!$C$11</f>
        <v>김효주</v>
      </c>
      <c r="D38" s="71" t="str">
        <f>[52]결승기록지!$E$11</f>
        <v>충북영동중</v>
      </c>
      <c r="E38" s="72" t="str">
        <f>[52]결승기록지!$F$11</f>
        <v>4:44.49 CR</v>
      </c>
      <c r="F38" s="70" t="str">
        <f>[52]결승기록지!$C$12</f>
        <v>김정아</v>
      </c>
      <c r="G38" s="71" t="str">
        <f>[52]결승기록지!$E$12</f>
        <v>가평중</v>
      </c>
      <c r="H38" s="72" t="str">
        <f>[52]결승기록지!$F$12</f>
        <v>4:47.48 CR</v>
      </c>
      <c r="I38" s="70" t="str">
        <f>[52]결승기록지!$C$13</f>
        <v>한해윤</v>
      </c>
      <c r="J38" s="71" t="str">
        <f>[52]결승기록지!$E$13</f>
        <v>신정여자중</v>
      </c>
      <c r="K38" s="72" t="str">
        <f>[52]결승기록지!$F$13</f>
        <v>4:50.31 CR</v>
      </c>
      <c r="L38" s="70" t="str">
        <f>[52]결승기록지!$C$14</f>
        <v>손희진</v>
      </c>
      <c r="M38" s="71" t="str">
        <f>[52]결승기록지!$E$14</f>
        <v>옥천여자중</v>
      </c>
      <c r="N38" s="72" t="str">
        <f>[52]결승기록지!$F$14</f>
        <v>4:51.58 CR</v>
      </c>
      <c r="O38" s="70" t="str">
        <f>[52]결승기록지!$C$15</f>
        <v>하해리</v>
      </c>
      <c r="P38" s="71" t="str">
        <f>[52]결승기록지!$E$15</f>
        <v>가좌여자중</v>
      </c>
      <c r="Q38" s="72" t="str">
        <f>[52]결승기록지!$F$15</f>
        <v>4:58.48 CR</v>
      </c>
      <c r="R38" s="70" t="str">
        <f>[52]결승기록지!$C$16</f>
        <v>심재은</v>
      </c>
      <c r="S38" s="71" t="str">
        <f>[52]결승기록지!$E$16</f>
        <v>부천여자중</v>
      </c>
      <c r="T38" s="72" t="str">
        <f>[52]결승기록지!$F$16</f>
        <v>5:12.98</v>
      </c>
      <c r="U38" s="70" t="str">
        <f>[52]결승기록지!$C$17</f>
        <v>정서진</v>
      </c>
      <c r="V38" s="71" t="str">
        <f>[52]결승기록지!$E$17</f>
        <v>남양주G스포츠클럽_중</v>
      </c>
      <c r="W38" s="72" t="str">
        <f>[52]결승기록지!$F$17</f>
        <v>5:22.13</v>
      </c>
      <c r="X38" s="70" t="str">
        <f>[52]결승기록지!$C$18</f>
        <v>송지윤</v>
      </c>
      <c r="Y38" s="71" t="str">
        <f>[52]결승기록지!$E$18</f>
        <v>월배중</v>
      </c>
      <c r="Z38" s="72" t="str">
        <f>[52]결승기록지!$F$18</f>
        <v>5:25.25</v>
      </c>
    </row>
    <row r="39" spans="1:26" s="27" customFormat="1" ht="13.5" customHeight="1">
      <c r="A39" s="40">
        <v>4</v>
      </c>
      <c r="B39" s="91" t="s">
        <v>109</v>
      </c>
      <c r="C39" s="70" t="str">
        <f>[53]결승기록지!$C$11</f>
        <v>김효주</v>
      </c>
      <c r="D39" s="71" t="str">
        <f>[53]결승기록지!$E$11</f>
        <v>충북영동중</v>
      </c>
      <c r="E39" s="72" t="str">
        <f>[53]결승기록지!$F$11</f>
        <v>10:45.76</v>
      </c>
      <c r="F39" s="70" t="str">
        <f>[53]결승기록지!$C$12</f>
        <v>손희진</v>
      </c>
      <c r="G39" s="71" t="str">
        <f>[53]결승기록지!$E$12</f>
        <v>옥천여자중</v>
      </c>
      <c r="H39" s="72" t="str">
        <f>[53]결승기록지!$F$12</f>
        <v>10:46.31</v>
      </c>
      <c r="I39" s="70" t="str">
        <f>[53]결승기록지!$C$13</f>
        <v>한해윤</v>
      </c>
      <c r="J39" s="71" t="str">
        <f>[53]결승기록지!$E$13</f>
        <v>신정여자중</v>
      </c>
      <c r="K39" s="72" t="str">
        <f>[53]결승기록지!$F$13</f>
        <v>10:58.25</v>
      </c>
      <c r="L39" s="70" t="str">
        <f>[53]결승기록지!$C$14</f>
        <v>심재은</v>
      </c>
      <c r="M39" s="71" t="str">
        <f>[53]결승기록지!$E$14</f>
        <v>부천여자중</v>
      </c>
      <c r="N39" s="72" t="str">
        <f>[53]결승기록지!$F$14</f>
        <v>11:29.18</v>
      </c>
      <c r="O39" s="70" t="str">
        <f>[53]결승기록지!$C$15</f>
        <v>하해리</v>
      </c>
      <c r="P39" s="71" t="str">
        <f>[53]결승기록지!$E$15</f>
        <v>가좌여자중</v>
      </c>
      <c r="Q39" s="72" t="str">
        <f>[53]결승기록지!$F$15</f>
        <v>11:29.61</v>
      </c>
      <c r="R39" s="70" t="str">
        <f>[53]결승기록지!$C$16</f>
        <v>김슬기</v>
      </c>
      <c r="S39" s="71" t="str">
        <f>[53]결승기록지!$E$16</f>
        <v>간석여자중</v>
      </c>
      <c r="T39" s="72" t="str">
        <f>[53]결승기록지!$F$16</f>
        <v>11:59.29</v>
      </c>
      <c r="U39" s="70" t="str">
        <f>[53]결승기록지!$C$17</f>
        <v>윤진원</v>
      </c>
      <c r="V39" s="71" t="str">
        <f>[53]결승기록지!$E$17</f>
        <v>대전체육중</v>
      </c>
      <c r="W39" s="72" t="str">
        <f>[53]결승기록지!$F$17</f>
        <v>12:37.32</v>
      </c>
      <c r="X39" s="70" t="str">
        <f>[53]결승기록지!$C$18</f>
        <v>박가연</v>
      </c>
      <c r="Y39" s="71" t="str">
        <f>[53]결승기록지!$E$18</f>
        <v>광주체육중</v>
      </c>
      <c r="Z39" s="72" t="str">
        <f>[53]결승기록지!$F$18</f>
        <v>12:52.91</v>
      </c>
    </row>
    <row r="40" spans="1:26" s="27" customFormat="1" ht="13.5" customHeight="1">
      <c r="A40" s="109">
        <v>1</v>
      </c>
      <c r="B40" s="69" t="s">
        <v>103</v>
      </c>
      <c r="C40" s="70" t="str">
        <f>[54]결승기록지!$C$11</f>
        <v>이수연</v>
      </c>
      <c r="D40" s="71" t="str">
        <f>[54]결승기록지!$E$11</f>
        <v>부원여자중</v>
      </c>
      <c r="E40" s="72" t="str">
        <f>[54]결승기록지!$F$11</f>
        <v>16.25</v>
      </c>
      <c r="F40" s="70" t="str">
        <f>[54]결승기록지!$C$12</f>
        <v>이소은</v>
      </c>
      <c r="G40" s="71" t="str">
        <f>[54]결승기록지!$E$12</f>
        <v>광주체육중</v>
      </c>
      <c r="H40" s="72" t="str">
        <f>[54]결승기록지!$F$12</f>
        <v>16.39</v>
      </c>
      <c r="I40" s="70" t="str">
        <f>[54]결승기록지!$C$13</f>
        <v>엄채은</v>
      </c>
      <c r="J40" s="71" t="str">
        <f>[54]결승기록지!$E$13</f>
        <v>가좌여자중</v>
      </c>
      <c r="K40" s="72" t="str">
        <f>[54]결승기록지!$F$13</f>
        <v>17.02</v>
      </c>
      <c r="L40" s="70" t="str">
        <f>[54]결승기록지!$C$14</f>
        <v>이선옥</v>
      </c>
      <c r="M40" s="71" t="str">
        <f>[54]결승기록지!$E$14</f>
        <v>구월여자중</v>
      </c>
      <c r="N40" s="72" t="str">
        <f>[54]결승기록지!$F$14</f>
        <v>17.88</v>
      </c>
      <c r="O40" s="70" t="str">
        <f>[54]결승기록지!$C$15</f>
        <v>이정민</v>
      </c>
      <c r="P40" s="71" t="str">
        <f>[54]결승기록지!$E$15</f>
        <v>진주대곡중</v>
      </c>
      <c r="Q40" s="72" t="str">
        <f>[54]결승기록지!$F$15</f>
        <v>18.27</v>
      </c>
      <c r="R40" s="70" t="str">
        <f>[54]결승기록지!$C$16</f>
        <v>이은희</v>
      </c>
      <c r="S40" s="71" t="str">
        <f>[54]결승기록지!$E$16</f>
        <v>고성여자중</v>
      </c>
      <c r="T40" s="72" t="str">
        <f>[54]결승기록지!$F$16</f>
        <v>18.40</v>
      </c>
      <c r="U40" s="70" t="str">
        <f>[54]결승기록지!$C$17</f>
        <v>오태화</v>
      </c>
      <c r="V40" s="71" t="str">
        <f>[54]결승기록지!$E$17</f>
        <v>함양여자중</v>
      </c>
      <c r="W40" s="72" t="str">
        <f>[54]결승기록지!$F$17</f>
        <v>18.42</v>
      </c>
      <c r="X40" s="70" t="str">
        <f>[54]결승기록지!$C$18</f>
        <v>김은빈</v>
      </c>
      <c r="Y40" s="71" t="str">
        <f>[54]결승기록지!$E$18</f>
        <v>선주중</v>
      </c>
      <c r="Z40" s="72" t="str">
        <f>[54]결승기록지!$F$18</f>
        <v>18.91</v>
      </c>
    </row>
    <row r="41" spans="1:26" s="27" customFormat="1" ht="13.5" customHeight="1">
      <c r="A41" s="109"/>
      <c r="B41" s="73" t="s">
        <v>20</v>
      </c>
      <c r="C41" s="87"/>
      <c r="D41" s="88" t="str">
        <f>[54]결승기록지!$G$8</f>
        <v>0.1</v>
      </c>
      <c r="E41" s="89"/>
      <c r="F41" s="89"/>
      <c r="G41" s="89"/>
      <c r="H41" s="89"/>
      <c r="I41" s="89"/>
      <c r="J41" s="89"/>
      <c r="K41" s="89"/>
      <c r="L41" s="89"/>
      <c r="M41" s="89"/>
      <c r="N41" s="89"/>
      <c r="O41" s="89"/>
      <c r="P41" s="89"/>
      <c r="Q41" s="89"/>
      <c r="R41" s="89"/>
      <c r="S41" s="89"/>
      <c r="T41" s="89"/>
      <c r="U41" s="89"/>
      <c r="V41" s="89"/>
      <c r="W41" s="89"/>
      <c r="X41" s="89"/>
      <c r="Y41" s="89"/>
      <c r="Z41" s="90"/>
    </row>
    <row r="42" spans="1:26" s="27" customFormat="1" ht="13.5" customHeight="1">
      <c r="A42" s="40">
        <v>3</v>
      </c>
      <c r="B42" s="91" t="s">
        <v>110</v>
      </c>
      <c r="C42" s="92" t="str">
        <f>[55]결승기록지!$C$11</f>
        <v>권서린</v>
      </c>
      <c r="D42" s="93" t="str">
        <f>[55]결승기록지!$E$11</f>
        <v>철산중</v>
      </c>
      <c r="E42" s="94" t="str">
        <f>[55]결승기록지!$F$11</f>
        <v>14:27.60 CR</v>
      </c>
      <c r="F42" s="92" t="str">
        <f>[55]결승기록지!$C$12</f>
        <v>오연지</v>
      </c>
      <c r="G42" s="93" t="str">
        <f>[55]결승기록지!$E$12</f>
        <v>송내중앙중</v>
      </c>
      <c r="H42" s="94" t="str">
        <f>[55]결승기록지!$F$12</f>
        <v>16:05.47 CR</v>
      </c>
      <c r="I42" s="92" t="str">
        <f>[55]결승기록지!$C$13</f>
        <v>이은솔</v>
      </c>
      <c r="J42" s="93" t="str">
        <f>[55]결승기록지!$E$13</f>
        <v>문경여자중</v>
      </c>
      <c r="K42" s="94" t="str">
        <f>[55]결승기록지!$F$13</f>
        <v>16:50.68 CR</v>
      </c>
      <c r="L42" s="92" t="str">
        <f>[55]결승기록지!$C$14</f>
        <v>박수빈</v>
      </c>
      <c r="M42" s="93" t="str">
        <f>[55]결승기록지!$E$14</f>
        <v>부산체육중</v>
      </c>
      <c r="N42" s="94" t="str">
        <f>[55]결승기록지!$F$14</f>
        <v>18:00.10 CR</v>
      </c>
      <c r="O42" s="92"/>
      <c r="P42" s="93"/>
      <c r="Q42" s="94"/>
      <c r="R42" s="92"/>
      <c r="S42" s="93"/>
      <c r="T42" s="95"/>
      <c r="U42" s="92"/>
      <c r="V42" s="93"/>
      <c r="W42" s="95"/>
      <c r="X42" s="92"/>
      <c r="Y42" s="93"/>
      <c r="Z42" s="95"/>
    </row>
    <row r="43" spans="1:26" s="27" customFormat="1" ht="13.5" customHeight="1">
      <c r="A43" s="40">
        <v>3</v>
      </c>
      <c r="B43" s="91" t="s">
        <v>32</v>
      </c>
      <c r="C43" s="92" t="str">
        <f>[56]높이!$C$11</f>
        <v>김은수</v>
      </c>
      <c r="D43" s="93" t="str">
        <f>[56]높이!$E$11</f>
        <v>고창중</v>
      </c>
      <c r="E43" s="94" t="str">
        <f>[56]높이!$F$11</f>
        <v>1.60 CR</v>
      </c>
      <c r="F43" s="92" t="str">
        <f>[56]높이!$C$12</f>
        <v>박주은</v>
      </c>
      <c r="G43" s="93" t="str">
        <f>[56]높이!$E$12</f>
        <v>대전송촌중</v>
      </c>
      <c r="H43" s="94" t="str">
        <f>[56]높이!$F$12</f>
        <v>1.40</v>
      </c>
      <c r="I43" s="92" t="str">
        <f>[56]높이!$C$13</f>
        <v>임사랑</v>
      </c>
      <c r="J43" s="93" t="str">
        <f>[56]높이!$E$13</f>
        <v>전남체육중</v>
      </c>
      <c r="K43" s="94" t="str">
        <f>[56]높이!$F$13</f>
        <v>1.35</v>
      </c>
      <c r="L43" s="92"/>
      <c r="M43" s="93"/>
      <c r="N43" s="94"/>
      <c r="O43" s="92"/>
      <c r="P43" s="93"/>
      <c r="Q43" s="94"/>
      <c r="R43" s="92"/>
      <c r="S43" s="93"/>
      <c r="T43" s="95"/>
      <c r="U43" s="92"/>
      <c r="V43" s="93"/>
      <c r="W43" s="95"/>
      <c r="X43" s="92"/>
      <c r="Y43" s="93"/>
      <c r="Z43" s="95"/>
    </row>
    <row r="44" spans="1:26" s="27" customFormat="1" ht="13.5" customHeight="1">
      <c r="A44" s="109">
        <v>1</v>
      </c>
      <c r="B44" s="69" t="s">
        <v>21</v>
      </c>
      <c r="C44" s="70" t="str">
        <f>[56]멀리!$C$11</f>
        <v>손하람</v>
      </c>
      <c r="D44" s="71" t="str">
        <f>[56]멀리!$E$11</f>
        <v>통영중앙중</v>
      </c>
      <c r="E44" s="72" t="str">
        <f>[56]멀리!$F$11</f>
        <v>5.02 CR</v>
      </c>
      <c r="F44" s="70" t="str">
        <f>[56]멀리!$C$12</f>
        <v>곽서윤</v>
      </c>
      <c r="G44" s="71" t="str">
        <f>[56]멀리!$E$12</f>
        <v>초읍중</v>
      </c>
      <c r="H44" s="100" t="str">
        <f>[56]멀리!$F$12</f>
        <v>4.82</v>
      </c>
      <c r="I44" s="70" t="str">
        <f>[56]멀리!$C$13</f>
        <v>임예지</v>
      </c>
      <c r="J44" s="71" t="str">
        <f>[56]멀리!$E$13</f>
        <v>월촌중</v>
      </c>
      <c r="K44" s="100" t="str">
        <f>[56]멀리!$F$13</f>
        <v>4.81</v>
      </c>
      <c r="L44" s="70" t="str">
        <f>[56]멀리!$C$14</f>
        <v>박소영</v>
      </c>
      <c r="M44" s="71" t="str">
        <f>[56]멀리!$E$14</f>
        <v>부원여자중</v>
      </c>
      <c r="N44" s="72" t="str">
        <f>[56]멀리!$F$14</f>
        <v>4.71</v>
      </c>
      <c r="O44" s="70" t="str">
        <f>[56]멀리!$C$15</f>
        <v>이래현</v>
      </c>
      <c r="P44" s="71" t="str">
        <f>[56]멀리!$E$15</f>
        <v>경기체육중</v>
      </c>
      <c r="Q44" s="100" t="str">
        <f>[56]멀리!$F$15</f>
        <v>4.71</v>
      </c>
      <c r="R44" s="70" t="str">
        <f>[56]멀리!$C$16</f>
        <v>전가은</v>
      </c>
      <c r="S44" s="71" t="str">
        <f>[56]멀리!$E$16</f>
        <v>정선중</v>
      </c>
      <c r="T44" s="72" t="str">
        <f>[56]멀리!$F$16</f>
        <v>4.71</v>
      </c>
      <c r="U44" s="70" t="str">
        <f>[56]멀리!$C$17</f>
        <v>정담비</v>
      </c>
      <c r="V44" s="71" t="str">
        <f>[56]멀리!$E$17</f>
        <v>정선중</v>
      </c>
      <c r="W44" s="72" t="str">
        <f>[56]멀리!$F$17</f>
        <v>4.67</v>
      </c>
      <c r="X44" s="70" t="str">
        <f>[56]멀리!$C$18</f>
        <v>손다현</v>
      </c>
      <c r="Y44" s="71" t="str">
        <f>[56]멀리!$E$18</f>
        <v>불광중</v>
      </c>
      <c r="Z44" s="72" t="str">
        <f>[56]멀리!$F$18</f>
        <v>4.56</v>
      </c>
    </row>
    <row r="45" spans="1:26" s="27" customFormat="1" ht="13.5" customHeight="1">
      <c r="A45" s="109"/>
      <c r="B45" s="73" t="s">
        <v>20</v>
      </c>
      <c r="C45" s="101"/>
      <c r="D45" s="88" t="str">
        <f>[56]멀리!$G$11</f>
        <v>-0.2</v>
      </c>
      <c r="E45" s="90"/>
      <c r="F45" s="87"/>
      <c r="G45" s="88" t="str">
        <f>[56]멀리!$G$12</f>
        <v>0.2</v>
      </c>
      <c r="H45" s="102"/>
      <c r="I45" s="87"/>
      <c r="J45" s="88" t="str">
        <f>[56]멀리!$G$13</f>
        <v>-0.0</v>
      </c>
      <c r="K45" s="90"/>
      <c r="L45" s="101"/>
      <c r="M45" s="88" t="str">
        <f>[56]멀리!$G$14</f>
        <v>0.6</v>
      </c>
      <c r="N45" s="90"/>
      <c r="O45" s="87"/>
      <c r="P45" s="88" t="str">
        <f>[56]멀리!$G$15</f>
        <v>-0.5</v>
      </c>
      <c r="Q45" s="90"/>
      <c r="R45" s="87"/>
      <c r="S45" s="88" t="str">
        <f>[56]멀리!$G$16</f>
        <v>-0.2</v>
      </c>
      <c r="T45" s="102"/>
      <c r="U45" s="103"/>
      <c r="V45" s="88" t="str">
        <f>[56]멀리!$G$17</f>
        <v>0.0</v>
      </c>
      <c r="W45" s="102"/>
      <c r="X45" s="87"/>
      <c r="Y45" s="88" t="str">
        <f>[56]멀리!$G$18</f>
        <v>-0.3</v>
      </c>
      <c r="Z45" s="90"/>
    </row>
    <row r="46" spans="1:26" s="27" customFormat="1" ht="13.5" customHeight="1">
      <c r="A46" s="109">
        <v>4</v>
      </c>
      <c r="B46" s="69" t="s">
        <v>98</v>
      </c>
      <c r="C46" s="70" t="str">
        <f>[56]세단!$C$11</f>
        <v>손하람</v>
      </c>
      <c r="D46" s="71" t="str">
        <f>[56]세단!$E$11</f>
        <v>통영중앙중</v>
      </c>
      <c r="E46" s="72" t="str">
        <f>[56]세단!$F$11</f>
        <v>10.98 CR</v>
      </c>
      <c r="F46" s="70" t="str">
        <f>[56]세단!$C$12</f>
        <v>김은수</v>
      </c>
      <c r="G46" s="71" t="str">
        <f>[56]세단!$E$12</f>
        <v>고창중</v>
      </c>
      <c r="H46" s="100" t="str">
        <f>[56]세단!$F$12</f>
        <v>10.59 CR</v>
      </c>
      <c r="I46" s="70" t="str">
        <f>[56]세단!$C$13</f>
        <v>곽서윤</v>
      </c>
      <c r="J46" s="71" t="str">
        <f>[56]세단!$E$13</f>
        <v>초읍중</v>
      </c>
      <c r="K46" s="100" t="str">
        <f>[56]세단!$F$13</f>
        <v>10.55 CR</v>
      </c>
      <c r="L46" s="70" t="str">
        <f>[56]세단!$C$14</f>
        <v>전가은</v>
      </c>
      <c r="M46" s="71" t="str">
        <f>[56]세단!$E$14</f>
        <v>정선중</v>
      </c>
      <c r="N46" s="72" t="str">
        <f>[56]세단!$F$14</f>
        <v>10.52 CR</v>
      </c>
      <c r="O46" s="70" t="str">
        <f>[56]세단!$C$15</f>
        <v>이래현</v>
      </c>
      <c r="P46" s="71" t="str">
        <f>[56]세단!$E$15</f>
        <v>경기체육중</v>
      </c>
      <c r="Q46" s="100" t="str">
        <f>[56]세단!$F$15</f>
        <v>10.09</v>
      </c>
      <c r="R46" s="70" t="str">
        <f>[56]세단!$C$16</f>
        <v>임사랑</v>
      </c>
      <c r="S46" s="71" t="str">
        <f>[56]세단!$E$16</f>
        <v>전남체육중</v>
      </c>
      <c r="T46" s="72" t="str">
        <f>[56]세단!$F$16</f>
        <v>9.96</v>
      </c>
      <c r="U46" s="70" t="str">
        <f>[56]세단!$C$17</f>
        <v>이수연</v>
      </c>
      <c r="V46" s="71" t="str">
        <f>[56]세단!$E$17</f>
        <v>부원여자중</v>
      </c>
      <c r="W46" s="72" t="str">
        <f>[56]세단!$F$17</f>
        <v>9.87</v>
      </c>
      <c r="X46" s="70" t="str">
        <f>[56]세단!$C$18</f>
        <v>최인경</v>
      </c>
      <c r="Y46" s="71" t="str">
        <f>[56]세단!$E$18</f>
        <v>광주체육중</v>
      </c>
      <c r="Z46" s="72" t="str">
        <f>[56]세단!$F$18</f>
        <v>9.32</v>
      </c>
    </row>
    <row r="47" spans="1:26" s="27" customFormat="1" ht="13.5" customHeight="1">
      <c r="A47" s="109"/>
      <c r="B47" s="73" t="s">
        <v>20</v>
      </c>
      <c r="C47" s="101"/>
      <c r="D47" s="88" t="str">
        <f>[56]세단!$G$11</f>
        <v>0.4</v>
      </c>
      <c r="E47" s="90"/>
      <c r="F47" s="87"/>
      <c r="G47" s="88" t="str">
        <f>[56]세단!$G$12</f>
        <v>0.2</v>
      </c>
      <c r="H47" s="102"/>
      <c r="I47" s="87"/>
      <c r="J47" s="88" t="str">
        <f>[56]세단!$G$13</f>
        <v>0.6</v>
      </c>
      <c r="K47" s="90"/>
      <c r="L47" s="101"/>
      <c r="M47" s="88" t="str">
        <f>[56]세단!$G$14</f>
        <v>0.3</v>
      </c>
      <c r="N47" s="90"/>
      <c r="O47" s="87"/>
      <c r="P47" s="88" t="str">
        <f>[56]세단!$G$15</f>
        <v>0.1</v>
      </c>
      <c r="Q47" s="90"/>
      <c r="R47" s="87"/>
      <c r="S47" s="88" t="str">
        <f>[56]세단!$G$16</f>
        <v>0.1</v>
      </c>
      <c r="T47" s="102"/>
      <c r="U47" s="103"/>
      <c r="V47" s="88" t="str">
        <f>[56]세단!$G$17</f>
        <v>-0.4</v>
      </c>
      <c r="W47" s="102"/>
      <c r="X47" s="87"/>
      <c r="Y47" s="88" t="str">
        <f>[56]세단!$G$18</f>
        <v>-0.2</v>
      </c>
      <c r="Z47" s="90"/>
    </row>
    <row r="48" spans="1:26" s="27" customFormat="1" ht="13.5" customHeight="1">
      <c r="A48" s="40">
        <v>4</v>
      </c>
      <c r="B48" s="91" t="s">
        <v>25</v>
      </c>
      <c r="C48" s="92" t="str">
        <f>[56]포환!$C$11</f>
        <v>박지현</v>
      </c>
      <c r="D48" s="93" t="str">
        <f>[56]포환!$E$11</f>
        <v>철산중</v>
      </c>
      <c r="E48" s="94" t="str">
        <f>[56]포환!$F$11</f>
        <v>9.97</v>
      </c>
      <c r="F48" s="92" t="str">
        <f>[56]포환!$C$12</f>
        <v>김인애</v>
      </c>
      <c r="G48" s="93" t="str">
        <f>[56]포환!$E$12</f>
        <v>정선중</v>
      </c>
      <c r="H48" s="94" t="str">
        <f>[56]포환!$F$12</f>
        <v>9.00</v>
      </c>
      <c r="I48" s="92" t="str">
        <f>[56]포환!$C$13</f>
        <v>박은지</v>
      </c>
      <c r="J48" s="93" t="str">
        <f>[56]포환!$E$13</f>
        <v>부산체육중</v>
      </c>
      <c r="K48" s="94" t="str">
        <f>[56]포환!$F$13</f>
        <v>8.77</v>
      </c>
      <c r="L48" s="92" t="str">
        <f>[56]포환!$C$14</f>
        <v>박초현</v>
      </c>
      <c r="M48" s="93" t="str">
        <f>[56]포환!$E$14</f>
        <v>장산중</v>
      </c>
      <c r="N48" s="94" t="str">
        <f>[56]포환!$F$14</f>
        <v>8.44</v>
      </c>
      <c r="O48" s="92" t="str">
        <f>[56]포환!$C$15</f>
        <v>김민지</v>
      </c>
      <c r="P48" s="93" t="str">
        <f>[56]포환!$E$15</f>
        <v>동부중</v>
      </c>
      <c r="Q48" s="94" t="str">
        <f>[56]포환!$F$15</f>
        <v>5.33</v>
      </c>
      <c r="R48" s="92"/>
      <c r="S48" s="93"/>
      <c r="T48" s="95"/>
      <c r="U48" s="92"/>
      <c r="V48" s="93"/>
      <c r="W48" s="95"/>
      <c r="X48" s="92"/>
      <c r="Y48" s="93"/>
      <c r="Z48" s="95"/>
    </row>
    <row r="49" spans="1:26" s="27" customFormat="1" ht="13.5" customHeight="1">
      <c r="A49" s="40">
        <v>3</v>
      </c>
      <c r="B49" s="91" t="s">
        <v>99</v>
      </c>
      <c r="C49" s="92" t="str">
        <f>[56]원반!$C$11</f>
        <v>박지현</v>
      </c>
      <c r="D49" s="93" t="str">
        <f>[56]원반!$E$11</f>
        <v>철산중</v>
      </c>
      <c r="E49" s="94" t="str">
        <f>[56]원반!$F$11</f>
        <v>29.09 CR</v>
      </c>
      <c r="F49" s="92" t="str">
        <f>[56]원반!$C$12</f>
        <v>박은지</v>
      </c>
      <c r="G49" s="93" t="str">
        <f>[56]원반!$E$12</f>
        <v>부산체육중</v>
      </c>
      <c r="H49" s="94" t="str">
        <f>[56]원반!$F$12</f>
        <v>26.38 CR</v>
      </c>
      <c r="I49" s="92" t="str">
        <f>[56]원반!$C$13</f>
        <v>박초현</v>
      </c>
      <c r="J49" s="93" t="str">
        <f>[56]원반!$E$13</f>
        <v>장산중</v>
      </c>
      <c r="K49" s="94" t="str">
        <f>[56]원반!$F$13</f>
        <v>25.08</v>
      </c>
      <c r="L49" s="92" t="str">
        <f>[56]원반!$C$14</f>
        <v>박가영</v>
      </c>
      <c r="M49" s="93" t="str">
        <f>[56]원반!$E$14</f>
        <v>논곡중</v>
      </c>
      <c r="N49" s="94" t="str">
        <f>[56]원반!$F$14</f>
        <v>20.66</v>
      </c>
      <c r="O49" s="92" t="str">
        <f>[56]원반!$C$15</f>
        <v>원채린</v>
      </c>
      <c r="P49" s="93" t="str">
        <f>[56]원반!$E$15</f>
        <v>강원체육중</v>
      </c>
      <c r="Q49" s="94" t="str">
        <f>[56]원반!$F$15</f>
        <v>20.64</v>
      </c>
      <c r="R49" s="92" t="str">
        <f>[56]원반!$C$16</f>
        <v>김인애</v>
      </c>
      <c r="S49" s="93" t="str">
        <f>[56]원반!$E$16</f>
        <v>정선중</v>
      </c>
      <c r="T49" s="95" t="str">
        <f>[56]원반!$F$16</f>
        <v>20.60</v>
      </c>
      <c r="U49" s="92"/>
      <c r="V49" s="93"/>
      <c r="W49" s="95"/>
      <c r="X49" s="92"/>
      <c r="Y49" s="93"/>
      <c r="Z49" s="95"/>
    </row>
    <row r="50" spans="1:26" s="27" customFormat="1" ht="13.5" customHeight="1">
      <c r="A50" s="40">
        <v>2</v>
      </c>
      <c r="B50" s="91" t="s">
        <v>101</v>
      </c>
      <c r="C50" s="92" t="str">
        <f>[56]투창!$C$11</f>
        <v>이새봄</v>
      </c>
      <c r="D50" s="93" t="str">
        <f>[56]투창!$E$11</f>
        <v>인제중</v>
      </c>
      <c r="E50" s="94" t="str">
        <f>[56]투창!$F$11</f>
        <v>37.68</v>
      </c>
      <c r="F50" s="92" t="str">
        <f>[56]투창!$C$12</f>
        <v>김보민</v>
      </c>
      <c r="G50" s="93" t="str">
        <f>[56]투창!$E$12</f>
        <v>문경여자중</v>
      </c>
      <c r="H50" s="94" t="str">
        <f>[56]투창!$F$12</f>
        <v>30.86</v>
      </c>
      <c r="I50" s="92" t="str">
        <f>[56]투창!$C$13</f>
        <v>채아인</v>
      </c>
      <c r="J50" s="93" t="str">
        <f>[56]투창!$E$13</f>
        <v>문경여자중</v>
      </c>
      <c r="K50" s="94" t="str">
        <f>[56]투창!$F$13</f>
        <v>26.81</v>
      </c>
      <c r="L50" s="92" t="str">
        <f>[56]투창!$C$14</f>
        <v>정담비</v>
      </c>
      <c r="M50" s="93" t="str">
        <f>[56]투창!$E$14</f>
        <v>정선중</v>
      </c>
      <c r="N50" s="94" t="str">
        <f>[56]투창!$F$14</f>
        <v>20.64</v>
      </c>
      <c r="O50" s="92"/>
      <c r="P50" s="93"/>
      <c r="Q50" s="94"/>
      <c r="R50" s="92"/>
      <c r="S50" s="93"/>
      <c r="T50" s="95"/>
      <c r="U50" s="92"/>
      <c r="V50" s="93"/>
      <c r="W50" s="95"/>
      <c r="X50" s="92"/>
      <c r="Y50" s="93"/>
      <c r="Z50" s="95"/>
    </row>
    <row r="51" spans="1:26" s="27" customFormat="1" ht="13.5" customHeight="1">
      <c r="A51" s="33"/>
      <c r="B51" s="19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</row>
    <row r="52" spans="1:26" s="9" customFormat="1" ht="14.25" customHeight="1">
      <c r="A52" s="36"/>
      <c r="B52" s="11" t="s">
        <v>49</v>
      </c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</row>
    <row r="53" spans="1:26">
      <c r="A53" s="36"/>
    </row>
    <row r="54" spans="1:26">
      <c r="A54" s="36"/>
    </row>
  </sheetData>
  <mergeCells count="16">
    <mergeCell ref="A40:A41"/>
    <mergeCell ref="A44:A45"/>
    <mergeCell ref="A46:A47"/>
    <mergeCell ref="A20:A21"/>
    <mergeCell ref="A22:A23"/>
    <mergeCell ref="B28:C28"/>
    <mergeCell ref="F28:S28"/>
    <mergeCell ref="A32:A33"/>
    <mergeCell ref="A34:A35"/>
    <mergeCell ref="E2:T2"/>
    <mergeCell ref="B3:C3"/>
    <mergeCell ref="F3:S3"/>
    <mergeCell ref="A7:A8"/>
    <mergeCell ref="A9:A10"/>
    <mergeCell ref="A15:A16"/>
    <mergeCell ref="F19:H19"/>
  </mergeCells>
  <phoneticPr fontId="2" type="noConversion"/>
  <pageMargins left="0.35" right="0" top="0" bottom="0" header="0" footer="0"/>
  <pageSetup paperSize="9" scale="76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4"/>
  <sheetViews>
    <sheetView showGridLines="0" view="pageBreakPreview" zoomScale="110" zoomScaleSheetLayoutView="110" workbookViewId="0">
      <selection activeCell="E2" sqref="E2:T2"/>
    </sheetView>
  </sheetViews>
  <sheetFormatPr defaultRowHeight="13.5"/>
  <cols>
    <col min="1" max="1" width="2.33203125" style="35" customWidth="1"/>
    <col min="2" max="2" width="5.44140625" customWidth="1"/>
    <col min="3" max="3" width="3.77734375" customWidth="1"/>
    <col min="4" max="4" width="4.77734375" customWidth="1"/>
    <col min="5" max="5" width="5.77734375" customWidth="1"/>
    <col min="6" max="6" width="3.77734375" customWidth="1"/>
    <col min="7" max="7" width="4.77734375" customWidth="1"/>
    <col min="8" max="8" width="5.77734375" customWidth="1"/>
    <col min="9" max="9" width="3.77734375" customWidth="1"/>
    <col min="10" max="10" width="4.77734375" customWidth="1"/>
    <col min="11" max="11" width="5.77734375" customWidth="1"/>
    <col min="12" max="12" width="3.77734375" customWidth="1"/>
    <col min="13" max="13" width="4.77734375" customWidth="1"/>
    <col min="14" max="14" width="5.77734375" customWidth="1"/>
    <col min="15" max="15" width="3.77734375" customWidth="1"/>
    <col min="16" max="16" width="4.77734375" customWidth="1"/>
    <col min="17" max="17" width="5.77734375" customWidth="1"/>
    <col min="18" max="18" width="3.77734375" customWidth="1"/>
    <col min="19" max="19" width="4.77734375" customWidth="1"/>
    <col min="20" max="20" width="5.77734375" customWidth="1"/>
    <col min="21" max="21" width="3.77734375" customWidth="1"/>
    <col min="22" max="22" width="4.77734375" customWidth="1"/>
    <col min="23" max="23" width="5.77734375" customWidth="1"/>
    <col min="24" max="24" width="3.77734375" customWidth="1"/>
    <col min="25" max="25" width="4.77734375" customWidth="1"/>
    <col min="26" max="26" width="5.77734375" customWidth="1"/>
  </cols>
  <sheetData>
    <row r="1" spans="1:26">
      <c r="A1" s="34"/>
    </row>
    <row r="2" spans="1:26" s="9" customFormat="1" ht="55.5" customHeight="1" thickBot="1">
      <c r="A2" s="34"/>
      <c r="B2" s="10"/>
      <c r="C2" s="10"/>
      <c r="D2" s="10"/>
      <c r="E2" s="112" t="s">
        <v>84</v>
      </c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3"/>
      <c r="Q2" s="113"/>
      <c r="R2" s="113"/>
      <c r="S2" s="113"/>
      <c r="T2" s="113"/>
      <c r="U2" s="31" t="s">
        <v>24</v>
      </c>
      <c r="V2" s="31"/>
      <c r="W2" s="31"/>
      <c r="X2" s="31"/>
      <c r="Y2" s="31"/>
      <c r="Z2" s="31"/>
    </row>
    <row r="3" spans="1:26" s="9" customFormat="1" ht="14.25" thickTop="1">
      <c r="A3" s="35"/>
      <c r="B3" s="110" t="s">
        <v>115</v>
      </c>
      <c r="C3" s="110"/>
      <c r="D3" s="10"/>
      <c r="E3" s="10"/>
      <c r="F3" s="114" t="s">
        <v>85</v>
      </c>
      <c r="G3" s="114"/>
      <c r="H3" s="114"/>
      <c r="I3" s="114"/>
      <c r="J3" s="114"/>
      <c r="K3" s="114"/>
      <c r="L3" s="114"/>
      <c r="M3" s="114"/>
      <c r="N3" s="114"/>
      <c r="O3" s="114"/>
      <c r="P3" s="114"/>
      <c r="Q3" s="114"/>
      <c r="R3" s="114"/>
      <c r="S3" s="114"/>
      <c r="T3" s="10"/>
      <c r="U3" s="10"/>
      <c r="V3" s="10"/>
      <c r="W3" s="10"/>
      <c r="X3" s="10"/>
      <c r="Y3" s="10"/>
      <c r="Z3" s="10"/>
    </row>
    <row r="4" spans="1:26" ht="9.75" customHeight="1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>
      <c r="B5" s="7" t="s">
        <v>8</v>
      </c>
      <c r="C5" s="64"/>
      <c r="D5" s="65" t="s">
        <v>0</v>
      </c>
      <c r="E5" s="66"/>
      <c r="F5" s="64"/>
      <c r="G5" s="65" t="s">
        <v>12</v>
      </c>
      <c r="H5" s="66"/>
      <c r="I5" s="64"/>
      <c r="J5" s="65" t="s">
        <v>1</v>
      </c>
      <c r="K5" s="66"/>
      <c r="L5" s="64"/>
      <c r="M5" s="65" t="s">
        <v>2</v>
      </c>
      <c r="N5" s="66"/>
      <c r="O5" s="64"/>
      <c r="P5" s="65" t="s">
        <v>3</v>
      </c>
      <c r="Q5" s="66"/>
      <c r="R5" s="64"/>
      <c r="S5" s="65" t="s">
        <v>4</v>
      </c>
      <c r="T5" s="66"/>
      <c r="U5" s="64"/>
      <c r="V5" s="65" t="s">
        <v>5</v>
      </c>
      <c r="W5" s="66"/>
      <c r="X5" s="64"/>
      <c r="Y5" s="65" t="s">
        <v>10</v>
      </c>
      <c r="Z5" s="66"/>
    </row>
    <row r="6" spans="1:26">
      <c r="A6" s="36"/>
      <c r="B6" s="105" t="s">
        <v>18</v>
      </c>
      <c r="C6" s="106" t="s">
        <v>6</v>
      </c>
      <c r="D6" s="106" t="s">
        <v>11</v>
      </c>
      <c r="E6" s="106" t="s">
        <v>7</v>
      </c>
      <c r="F6" s="106" t="s">
        <v>6</v>
      </c>
      <c r="G6" s="106" t="s">
        <v>11</v>
      </c>
      <c r="H6" s="106" t="s">
        <v>7</v>
      </c>
      <c r="I6" s="106" t="s">
        <v>6</v>
      </c>
      <c r="J6" s="106" t="s">
        <v>11</v>
      </c>
      <c r="K6" s="106" t="s">
        <v>7</v>
      </c>
      <c r="L6" s="106" t="s">
        <v>6</v>
      </c>
      <c r="M6" s="106" t="s">
        <v>11</v>
      </c>
      <c r="N6" s="106" t="s">
        <v>7</v>
      </c>
      <c r="O6" s="106" t="s">
        <v>6</v>
      </c>
      <c r="P6" s="106" t="s">
        <v>11</v>
      </c>
      <c r="Q6" s="106" t="s">
        <v>7</v>
      </c>
      <c r="R6" s="106" t="s">
        <v>6</v>
      </c>
      <c r="S6" s="106" t="s">
        <v>11</v>
      </c>
      <c r="T6" s="106" t="s">
        <v>7</v>
      </c>
      <c r="U6" s="106" t="s">
        <v>6</v>
      </c>
      <c r="V6" s="106" t="s">
        <v>11</v>
      </c>
      <c r="W6" s="106" t="s">
        <v>7</v>
      </c>
      <c r="X6" s="106" t="s">
        <v>6</v>
      </c>
      <c r="Y6" s="106" t="s">
        <v>11</v>
      </c>
      <c r="Z6" s="106" t="s">
        <v>7</v>
      </c>
    </row>
    <row r="7" spans="1:26" s="27" customFormat="1" ht="13.5" customHeight="1">
      <c r="A7" s="109">
        <v>2</v>
      </c>
      <c r="B7" s="69" t="s">
        <v>19</v>
      </c>
      <c r="C7" s="70" t="str">
        <f>[57]결승기록지!$C$11</f>
        <v>김도환</v>
      </c>
      <c r="D7" s="71" t="str">
        <f>[57]결승기록지!$E$11</f>
        <v>용인중</v>
      </c>
      <c r="E7" s="72" t="str">
        <f>[57]결승기록지!$F$11</f>
        <v>11.13</v>
      </c>
      <c r="F7" s="70" t="str">
        <f>[57]결승기록지!$C$12</f>
        <v>전채민</v>
      </c>
      <c r="G7" s="71" t="str">
        <f>[57]결승기록지!$E$12</f>
        <v>KDU스포츠클럽_중</v>
      </c>
      <c r="H7" s="72" t="str">
        <f>[57]결승기록지!$F$12</f>
        <v>11.24</v>
      </c>
      <c r="I7" s="70" t="str">
        <f>[57]결승기록지!$C$13</f>
        <v>신동하</v>
      </c>
      <c r="J7" s="71" t="str">
        <f>[57]결승기록지!$E$13</f>
        <v>오태중</v>
      </c>
      <c r="K7" s="72" t="str">
        <f>[57]결승기록지!$F$13</f>
        <v>11.41</v>
      </c>
      <c r="L7" s="70" t="str">
        <f>[57]결승기록지!$C$14</f>
        <v>정예준</v>
      </c>
      <c r="M7" s="71" t="str">
        <f>[57]결승기록지!$E$14</f>
        <v>인천남중</v>
      </c>
      <c r="N7" s="72" t="str">
        <f>[57]결승기록지!$F$14</f>
        <v>11.43</v>
      </c>
      <c r="O7" s="70" t="str">
        <f>[57]결승기록지!$C$15</f>
        <v>김강현</v>
      </c>
      <c r="P7" s="71" t="str">
        <f>[57]결승기록지!$E$15</f>
        <v>대경중</v>
      </c>
      <c r="Q7" s="72" t="str">
        <f>[57]결승기록지!$F$15</f>
        <v>11.49</v>
      </c>
      <c r="R7" s="70" t="str">
        <f>[57]결승기록지!$C$16</f>
        <v>이반석</v>
      </c>
      <c r="S7" s="71" t="str">
        <f>[57]결승기록지!$E$16</f>
        <v>이리동중</v>
      </c>
      <c r="T7" s="72" t="str">
        <f>[57]결승기록지!$F$16</f>
        <v>11.69</v>
      </c>
      <c r="U7" s="70" t="str">
        <f>[57]결승기록지!$C$17</f>
        <v>차준성</v>
      </c>
      <c r="V7" s="71" t="str">
        <f>[57]결승기록지!$E$17</f>
        <v>원봉중</v>
      </c>
      <c r="W7" s="72" t="str">
        <f>[57]결승기록지!$F$17</f>
        <v>11.76</v>
      </c>
      <c r="X7" s="70" t="str">
        <f>[57]결승기록지!$C$18</f>
        <v>조현우</v>
      </c>
      <c r="Y7" s="71" t="str">
        <f>[57]결승기록지!$E$18</f>
        <v>수성중</v>
      </c>
      <c r="Z7" s="72" t="str">
        <f>[57]결승기록지!$F$18</f>
        <v>11.85</v>
      </c>
    </row>
    <row r="8" spans="1:26" s="27" customFormat="1" ht="13.5" customHeight="1">
      <c r="A8" s="109"/>
      <c r="B8" s="73" t="s">
        <v>20</v>
      </c>
      <c r="C8" s="87"/>
      <c r="D8" s="88" t="str">
        <f>[57]결승기록지!$G$8</f>
        <v>-0.3</v>
      </c>
      <c r="E8" s="89"/>
      <c r="F8" s="89"/>
      <c r="G8" s="89"/>
      <c r="H8" s="89"/>
      <c r="I8" s="89"/>
      <c r="J8" s="89"/>
      <c r="K8" s="89"/>
      <c r="L8" s="89"/>
      <c r="M8" s="89"/>
      <c r="N8" s="89"/>
      <c r="O8" s="89"/>
      <c r="P8" s="89"/>
      <c r="Q8" s="89"/>
      <c r="R8" s="89"/>
      <c r="S8" s="89"/>
      <c r="T8" s="89"/>
      <c r="U8" s="89"/>
      <c r="V8" s="89"/>
      <c r="W8" s="89"/>
      <c r="X8" s="89"/>
      <c r="Y8" s="89"/>
      <c r="Z8" s="90"/>
    </row>
    <row r="9" spans="1:26" s="27" customFormat="1" ht="13.5" customHeight="1">
      <c r="A9" s="109">
        <v>3</v>
      </c>
      <c r="B9" s="69" t="s">
        <v>22</v>
      </c>
      <c r="C9" s="70" t="str">
        <f>[58]결승기록지!$C$11</f>
        <v>김도환</v>
      </c>
      <c r="D9" s="71" t="str">
        <f>[58]결승기록지!$E$11</f>
        <v>용인중</v>
      </c>
      <c r="E9" s="72" t="str">
        <f>[58]결승기록지!$F$11</f>
        <v>22.09</v>
      </c>
      <c r="F9" s="70" t="str">
        <f>[58]결승기록지!$C$12</f>
        <v>정준우</v>
      </c>
      <c r="G9" s="71" t="str">
        <f>[58]결승기록지!$E$12</f>
        <v>월배중</v>
      </c>
      <c r="H9" s="72" t="str">
        <f>[58]결승기록지!$F$12</f>
        <v>22.63</v>
      </c>
      <c r="I9" s="70" t="str">
        <f>[58]결승기록지!$C$13</f>
        <v>김태성</v>
      </c>
      <c r="J9" s="71" t="str">
        <f>[58]결승기록지!$E$13</f>
        <v>부원중</v>
      </c>
      <c r="K9" s="72" t="str">
        <f>[58]결승기록지!$F$13</f>
        <v>22.82</v>
      </c>
      <c r="L9" s="70" t="str">
        <f>[58]결승기록지!$C$14</f>
        <v>신동하</v>
      </c>
      <c r="M9" s="71" t="str">
        <f>[58]결승기록지!$E$14</f>
        <v>오태중</v>
      </c>
      <c r="N9" s="72" t="str">
        <f>[58]결승기록지!$F$14</f>
        <v>23.51</v>
      </c>
      <c r="O9" s="70" t="str">
        <f>[58]결승기록지!$C$15</f>
        <v>김강현</v>
      </c>
      <c r="P9" s="71" t="str">
        <f>[58]결승기록지!$E$15</f>
        <v>대경중</v>
      </c>
      <c r="Q9" s="72" t="str">
        <f>[58]결승기록지!$F$15</f>
        <v>23.52</v>
      </c>
      <c r="R9" s="70" t="str">
        <f>[58]결승기록지!$C$16</f>
        <v>정찬민</v>
      </c>
      <c r="S9" s="71" t="str">
        <f>[58]결승기록지!$E$16</f>
        <v>문산수억중</v>
      </c>
      <c r="T9" s="72" t="str">
        <f>[58]결승기록지!$F$16</f>
        <v>23.67</v>
      </c>
      <c r="U9" s="70"/>
      <c r="V9" s="71"/>
      <c r="W9" s="72"/>
      <c r="X9" s="70"/>
      <c r="Y9" s="71"/>
      <c r="Z9" s="72"/>
    </row>
    <row r="10" spans="1:26" s="27" customFormat="1" ht="13.5" customHeight="1">
      <c r="A10" s="109"/>
      <c r="B10" s="73" t="s">
        <v>20</v>
      </c>
      <c r="C10" s="87"/>
      <c r="D10" s="88" t="str">
        <f>[58]결승기록지!$G$8</f>
        <v>0.9</v>
      </c>
      <c r="E10" s="89"/>
      <c r="F10" s="89"/>
      <c r="G10" s="89"/>
      <c r="H10" s="89"/>
      <c r="I10" s="89"/>
      <c r="J10" s="89"/>
      <c r="K10" s="89"/>
      <c r="L10" s="89"/>
      <c r="M10" s="89"/>
      <c r="N10" s="89"/>
      <c r="O10" s="89"/>
      <c r="P10" s="89"/>
      <c r="Q10" s="89"/>
      <c r="R10" s="89"/>
      <c r="S10" s="89"/>
      <c r="T10" s="89"/>
      <c r="U10" s="89"/>
      <c r="V10" s="89"/>
      <c r="W10" s="89"/>
      <c r="X10" s="89"/>
      <c r="Y10" s="89"/>
      <c r="Z10" s="90"/>
    </row>
    <row r="11" spans="1:26" s="27" customFormat="1" ht="13.5" customHeight="1">
      <c r="A11" s="40">
        <v>2</v>
      </c>
      <c r="B11" s="91" t="s">
        <v>89</v>
      </c>
      <c r="C11" s="70" t="str">
        <f>[59]결승기록지!$C$11</f>
        <v>김태성</v>
      </c>
      <c r="D11" s="71" t="str">
        <f>[59]결승기록지!$E$11</f>
        <v>부원중</v>
      </c>
      <c r="E11" s="72" t="str">
        <f>[59]결승기록지!$F$11</f>
        <v>50.06</v>
      </c>
      <c r="F11" s="70" t="str">
        <f>[59]결승기록지!$C$12</f>
        <v>오예준</v>
      </c>
      <c r="G11" s="71" t="str">
        <f>[59]결승기록지!$E$12</f>
        <v>인천남중</v>
      </c>
      <c r="H11" s="72" t="str">
        <f>[59]결승기록지!$F$12</f>
        <v>50.71</v>
      </c>
      <c r="I11" s="70" t="str">
        <f>[59]결승기록지!$C$13</f>
        <v>김현웅</v>
      </c>
      <c r="J11" s="71" t="str">
        <f>[59]결승기록지!$E$13</f>
        <v>수성중</v>
      </c>
      <c r="K11" s="72" t="str">
        <f>[59]결승기록지!$F$13</f>
        <v>51.71</v>
      </c>
      <c r="L11" s="70" t="str">
        <f>[59]결승기록지!$C$14</f>
        <v>임재우</v>
      </c>
      <c r="M11" s="71" t="str">
        <f>[59]결승기록지!$E$14</f>
        <v>부원중</v>
      </c>
      <c r="N11" s="72" t="str">
        <f>[59]결승기록지!$F$14</f>
        <v>52.70</v>
      </c>
      <c r="O11" s="70" t="str">
        <f>[59]결승기록지!$C$15</f>
        <v>박철우</v>
      </c>
      <c r="P11" s="71" t="str">
        <f>[59]결승기록지!$E$15</f>
        <v>밀양중</v>
      </c>
      <c r="Q11" s="72" t="str">
        <f>[59]결승기록지!$F$15</f>
        <v>53.10</v>
      </c>
      <c r="R11" s="70" t="str">
        <f>[59]결승기록지!$C$16</f>
        <v>이지형</v>
      </c>
      <c r="S11" s="71" t="str">
        <f>[59]결승기록지!$E$16</f>
        <v>충주중</v>
      </c>
      <c r="T11" s="72" t="str">
        <f>[59]결승기록지!$F$16</f>
        <v>53.12</v>
      </c>
      <c r="U11" s="70"/>
      <c r="V11" s="71"/>
      <c r="W11" s="72"/>
      <c r="X11" s="70"/>
      <c r="Y11" s="71"/>
      <c r="Z11" s="72"/>
    </row>
    <row r="12" spans="1:26" s="27" customFormat="1" ht="13.5" customHeight="1">
      <c r="A12" s="40">
        <v>4</v>
      </c>
      <c r="B12" s="91" t="s">
        <v>23</v>
      </c>
      <c r="C12" s="70" t="str">
        <f>[60]결승기록지!$C$11</f>
        <v>김승엽</v>
      </c>
      <c r="D12" s="71" t="str">
        <f>[60]결승기록지!$E$11</f>
        <v>대전체육중</v>
      </c>
      <c r="E12" s="72" t="str">
        <f>[60]결승기록지!$F$11</f>
        <v>2:00.93</v>
      </c>
      <c r="F12" s="70" t="str">
        <f>[60]결승기록지!$C$12</f>
        <v>권재윤</v>
      </c>
      <c r="G12" s="71" t="str">
        <f>[60]결승기록지!$E$12</f>
        <v>점촌중</v>
      </c>
      <c r="H12" s="72" t="str">
        <f>[60]결승기록지!$F$12</f>
        <v>2:01.07</v>
      </c>
      <c r="I12" s="70" t="str">
        <f>[60]결승기록지!$C$13</f>
        <v>이승윤</v>
      </c>
      <c r="J12" s="71" t="str">
        <f>[60]결승기록지!$E$13</f>
        <v>성서중</v>
      </c>
      <c r="K12" s="72" t="str">
        <f>[60]결승기록지!$F$13</f>
        <v>2:02.84</v>
      </c>
      <c r="L12" s="70" t="str">
        <f>[60]결승기록지!$C$14</f>
        <v>임재우</v>
      </c>
      <c r="M12" s="71" t="str">
        <f>[60]결승기록지!$E$14</f>
        <v>부원중</v>
      </c>
      <c r="N12" s="72" t="str">
        <f>[60]결승기록지!$F$14</f>
        <v>2:04.31</v>
      </c>
      <c r="O12" s="70" t="str">
        <f>[60]결승기록지!$C$15</f>
        <v>김진홍</v>
      </c>
      <c r="P12" s="71" t="str">
        <f>[60]결승기록지!$E$15</f>
        <v>충북영동중</v>
      </c>
      <c r="Q12" s="72" t="str">
        <f>[60]결승기록지!$F$15</f>
        <v>2:04.49</v>
      </c>
      <c r="R12" s="70" t="str">
        <f>[60]결승기록지!$C$16</f>
        <v>박태언</v>
      </c>
      <c r="S12" s="71" t="str">
        <f>[60]결승기록지!$E$16</f>
        <v>광주체육중</v>
      </c>
      <c r="T12" s="72" t="str">
        <f>[60]결승기록지!$F$16</f>
        <v>2:04.95</v>
      </c>
      <c r="U12" s="70" t="str">
        <f>[60]결승기록지!$C$17</f>
        <v>윤종재</v>
      </c>
      <c r="V12" s="71" t="str">
        <f>[60]결승기록지!$E$17</f>
        <v>미리벌중</v>
      </c>
      <c r="W12" s="72" t="str">
        <f>[60]결승기록지!$F$17</f>
        <v>2:05.67</v>
      </c>
      <c r="X12" s="70" t="str">
        <f>[60]결승기록지!$C$18</f>
        <v>김득화</v>
      </c>
      <c r="Y12" s="71" t="str">
        <f>[60]결승기록지!$E$18</f>
        <v>행당중</v>
      </c>
      <c r="Z12" s="72" t="str">
        <f>[60]결승기록지!$F$18</f>
        <v>2:06.25</v>
      </c>
    </row>
    <row r="13" spans="1:26" s="27" customFormat="1" ht="13.5" customHeight="1">
      <c r="A13" s="40">
        <v>1</v>
      </c>
      <c r="B13" s="91" t="s">
        <v>90</v>
      </c>
      <c r="C13" s="70" t="str">
        <f>[61]결승기록지!$C$11</f>
        <v>이영범</v>
      </c>
      <c r="D13" s="71" t="str">
        <f>[61]결승기록지!$E$11</f>
        <v>성보중</v>
      </c>
      <c r="E13" s="72" t="str">
        <f>[61]결승기록지!$F$11</f>
        <v>4:15.44</v>
      </c>
      <c r="F13" s="70" t="str">
        <f>[61]결승기록지!$C$12</f>
        <v>장문성</v>
      </c>
      <c r="G13" s="71" t="str">
        <f>[61]결승기록지!$E$12</f>
        <v>영월중</v>
      </c>
      <c r="H13" s="72" t="str">
        <f>[61]결승기록지!$F$12</f>
        <v>4:16.78</v>
      </c>
      <c r="I13" s="70" t="str">
        <f>[61]결승기록지!$C$13</f>
        <v>김주한</v>
      </c>
      <c r="J13" s="71" t="str">
        <f>[61]결승기록지!$E$13</f>
        <v>배문중</v>
      </c>
      <c r="K13" s="72" t="str">
        <f>[61]결승기록지!$F$13</f>
        <v>4:18.90</v>
      </c>
      <c r="L13" s="70" t="str">
        <f>[61]결승기록지!$C$14</f>
        <v>한성민</v>
      </c>
      <c r="M13" s="71" t="str">
        <f>[61]결승기록지!$E$14</f>
        <v>서곶중</v>
      </c>
      <c r="N13" s="72" t="str">
        <f>[61]결승기록지!$F$14</f>
        <v>4:21.65</v>
      </c>
      <c r="O13" s="70" t="str">
        <f>[61]결승기록지!$C$15</f>
        <v>유형원</v>
      </c>
      <c r="P13" s="71" t="str">
        <f>[61]결승기록지!$E$15</f>
        <v>배문중</v>
      </c>
      <c r="Q13" s="72" t="str">
        <f>[61]결승기록지!$F$15</f>
        <v>4:22.18</v>
      </c>
      <c r="R13" s="70" t="str">
        <f>[61]결승기록지!$C$16</f>
        <v>김경운</v>
      </c>
      <c r="S13" s="71" t="str">
        <f>[61]결승기록지!$E$16</f>
        <v>광주체육중</v>
      </c>
      <c r="T13" s="72" t="str">
        <f>[61]결승기록지!$F$16</f>
        <v>4:23.66</v>
      </c>
      <c r="U13" s="70" t="str">
        <f>[61]결승기록지!$C$17</f>
        <v>신가경</v>
      </c>
      <c r="V13" s="71" t="str">
        <f>[61]결승기록지!$E$17</f>
        <v>태인중</v>
      </c>
      <c r="W13" s="72" t="str">
        <f>[61]결승기록지!$F$17</f>
        <v>4:23.79</v>
      </c>
      <c r="X13" s="70" t="str">
        <f>[61]결승기록지!$C$18</f>
        <v>김득화</v>
      </c>
      <c r="Y13" s="71" t="str">
        <f>[61]결승기록지!$E$18</f>
        <v>행당중</v>
      </c>
      <c r="Z13" s="72" t="str">
        <f>[61]결승기록지!$F$18</f>
        <v>4:23.95</v>
      </c>
    </row>
    <row r="14" spans="1:26" s="27" customFormat="1" ht="13.5" customHeight="1">
      <c r="A14" s="40">
        <v>5</v>
      </c>
      <c r="B14" s="91" t="s">
        <v>109</v>
      </c>
      <c r="C14" s="70" t="str">
        <f>[62]결승기록지!$C$11</f>
        <v>이영범</v>
      </c>
      <c r="D14" s="71" t="str">
        <f>[62]결승기록지!$E$11</f>
        <v>성보중</v>
      </c>
      <c r="E14" s="72" t="str">
        <f>[62]결승기록지!$F$11</f>
        <v>9:30.46</v>
      </c>
      <c r="F14" s="70" t="str">
        <f>[62]결승기록지!$C$12</f>
        <v>장문성</v>
      </c>
      <c r="G14" s="71" t="str">
        <f>[62]결승기록지!$E$12</f>
        <v>영월중</v>
      </c>
      <c r="H14" s="72" t="str">
        <f>[62]결승기록지!$F$12</f>
        <v>9:34.21</v>
      </c>
      <c r="I14" s="70" t="str">
        <f>[62]결승기록지!$C$13</f>
        <v>한성민</v>
      </c>
      <c r="J14" s="71" t="str">
        <f>[62]결승기록지!$E$13</f>
        <v>서곶중</v>
      </c>
      <c r="K14" s="72" t="str">
        <f>[62]결승기록지!$F$13</f>
        <v>9:34.24</v>
      </c>
      <c r="L14" s="70" t="str">
        <f>[62]결승기록지!$C$14</f>
        <v>전유찬</v>
      </c>
      <c r="M14" s="71" t="str">
        <f>[62]결승기록지!$E$14</f>
        <v>전남체육중</v>
      </c>
      <c r="N14" s="72" t="str">
        <f>[62]결승기록지!$F$14</f>
        <v>9:39.64</v>
      </c>
      <c r="O14" s="70" t="str">
        <f>[62]결승기록지!$C$15</f>
        <v>유형원</v>
      </c>
      <c r="P14" s="71" t="str">
        <f>[62]결승기록지!$E$15</f>
        <v>배문중</v>
      </c>
      <c r="Q14" s="72" t="str">
        <f>[62]결승기록지!$F$15</f>
        <v>9:46.17</v>
      </c>
      <c r="R14" s="70" t="str">
        <f>[62]결승기록지!$C$16</f>
        <v>권오을</v>
      </c>
      <c r="S14" s="71" t="str">
        <f>[62]결승기록지!$E$16</f>
        <v>영주중</v>
      </c>
      <c r="T14" s="72" t="str">
        <f>[62]결승기록지!$F$16</f>
        <v>9:57.42</v>
      </c>
      <c r="U14" s="70" t="str">
        <f>[62]결승기록지!$C$17</f>
        <v>김경운</v>
      </c>
      <c r="V14" s="71" t="str">
        <f>[62]결승기록지!$E$17</f>
        <v>광주체육중</v>
      </c>
      <c r="W14" s="72" t="str">
        <f>[62]결승기록지!$F$17</f>
        <v>9:59.87</v>
      </c>
      <c r="X14" s="70" t="str">
        <f>[62]결승기록지!$C$18</f>
        <v>신가경</v>
      </c>
      <c r="Y14" s="71" t="str">
        <f>[62]결승기록지!$E$18</f>
        <v>태인중</v>
      </c>
      <c r="Z14" s="72" t="str">
        <f>[62]결승기록지!$F$18</f>
        <v>10:14.23</v>
      </c>
    </row>
    <row r="15" spans="1:26" s="27" customFormat="1" ht="13.5" customHeight="1">
      <c r="A15" s="109">
        <v>1</v>
      </c>
      <c r="B15" s="69" t="s">
        <v>93</v>
      </c>
      <c r="C15" s="70" t="str">
        <f>[63]결승기록지!$C$11</f>
        <v>박태언</v>
      </c>
      <c r="D15" s="71" t="str">
        <f>[63]결승기록지!$E$11</f>
        <v>광주체육중</v>
      </c>
      <c r="E15" s="72" t="str">
        <f>[63]결승기록지!$F$11</f>
        <v>14.74</v>
      </c>
      <c r="F15" s="70" t="str">
        <f>[63]결승기록지!$C$12</f>
        <v>이반석</v>
      </c>
      <c r="G15" s="71" t="str">
        <f>[63]결승기록지!$E$12</f>
        <v>이리동중</v>
      </c>
      <c r="H15" s="72" t="str">
        <f>[63]결승기록지!$F$12</f>
        <v>15.18</v>
      </c>
      <c r="I15" s="70" t="str">
        <f>[63]결승기록지!$C$13</f>
        <v>정명준</v>
      </c>
      <c r="J15" s="71" t="str">
        <f>[63]결승기록지!$E$13</f>
        <v>청아중</v>
      </c>
      <c r="K15" s="72" t="str">
        <f>[63]결승기록지!$F$13</f>
        <v>15.23</v>
      </c>
      <c r="L15" s="70" t="str">
        <f>[63]결승기록지!$C$14</f>
        <v>변지민</v>
      </c>
      <c r="M15" s="71" t="str">
        <f>[63]결승기록지!$E$14</f>
        <v>경수중</v>
      </c>
      <c r="N15" s="72" t="str">
        <f>[63]결승기록지!$F$14</f>
        <v>15.45</v>
      </c>
      <c r="O15" s="70" t="str">
        <f>[63]결승기록지!$C$15</f>
        <v>권민근</v>
      </c>
      <c r="P15" s="71" t="str">
        <f>[63]결승기록지!$E$15</f>
        <v>함양중</v>
      </c>
      <c r="Q15" s="72" t="str">
        <f>[63]결승기록지!$F$15</f>
        <v>16.00</v>
      </c>
      <c r="R15" s="70" t="str">
        <f>[63]결승기록지!$C$16</f>
        <v>김석주</v>
      </c>
      <c r="S15" s="71" t="str">
        <f>[63]결승기록지!$E$16</f>
        <v>함양중</v>
      </c>
      <c r="T15" s="72" t="str">
        <f>[63]결승기록지!$F$16</f>
        <v>16.03</v>
      </c>
      <c r="U15" s="70" t="str">
        <f>[63]결승기록지!$C$17</f>
        <v>이상기</v>
      </c>
      <c r="V15" s="71" t="str">
        <f>[63]결승기록지!$E$17</f>
        <v>밀양중</v>
      </c>
      <c r="W15" s="72" t="str">
        <f>[63]결승기록지!$F$17</f>
        <v>16.86</v>
      </c>
      <c r="X15" s="70" t="str">
        <f>[63]결승기록지!$C$18</f>
        <v>이해창</v>
      </c>
      <c r="Y15" s="71" t="str">
        <f>[63]결승기록지!$E$18</f>
        <v>문산중</v>
      </c>
      <c r="Z15" s="72" t="str">
        <f>[63]결승기록지!$F$18</f>
        <v>17.51</v>
      </c>
    </row>
    <row r="16" spans="1:26" s="27" customFormat="1" ht="13.5" customHeight="1">
      <c r="A16" s="109"/>
      <c r="B16" s="73" t="s">
        <v>20</v>
      </c>
      <c r="C16" s="87"/>
      <c r="D16" s="88" t="str">
        <f>[63]결승기록지!$G$8</f>
        <v>0.6</v>
      </c>
      <c r="E16" s="89"/>
      <c r="F16" s="89"/>
      <c r="G16" s="89"/>
      <c r="H16" s="89"/>
      <c r="I16" s="89"/>
      <c r="J16" s="89"/>
      <c r="K16" s="89"/>
      <c r="L16" s="89"/>
      <c r="M16" s="89"/>
      <c r="N16" s="89"/>
      <c r="O16" s="89"/>
      <c r="P16" s="89"/>
      <c r="Q16" s="89"/>
      <c r="R16" s="89"/>
      <c r="S16" s="89"/>
      <c r="T16" s="89"/>
      <c r="U16" s="89"/>
      <c r="V16" s="89"/>
      <c r="W16" s="89"/>
      <c r="X16" s="89"/>
      <c r="Y16" s="89"/>
      <c r="Z16" s="90"/>
    </row>
    <row r="17" spans="1:29" s="27" customFormat="1" ht="13.5" customHeight="1">
      <c r="A17" s="40">
        <v>4</v>
      </c>
      <c r="B17" s="91" t="s">
        <v>110</v>
      </c>
      <c r="C17" s="92" t="str">
        <f>[64]결승기록지!$C$11</f>
        <v>김주한</v>
      </c>
      <c r="D17" s="93" t="str">
        <f>[64]결승기록지!$E$11</f>
        <v>배문중</v>
      </c>
      <c r="E17" s="94" t="str">
        <f>[64]결승기록지!$F$11</f>
        <v>15:17.14</v>
      </c>
      <c r="F17" s="92" t="str">
        <f>[64]결승기록지!$C$12</f>
        <v>신정희</v>
      </c>
      <c r="G17" s="93" t="str">
        <f>[64]결승기록지!$E$12</f>
        <v>배문중</v>
      </c>
      <c r="H17" s="94" t="str">
        <f>[64]결승기록지!$F$12</f>
        <v>18:08.63</v>
      </c>
      <c r="I17" s="92"/>
      <c r="J17" s="93"/>
      <c r="K17" s="94"/>
      <c r="L17" s="92"/>
      <c r="M17" s="93"/>
      <c r="N17" s="94"/>
      <c r="O17" s="92"/>
      <c r="P17" s="93"/>
      <c r="Q17" s="94"/>
      <c r="R17" s="92"/>
      <c r="S17" s="93"/>
      <c r="T17" s="95"/>
      <c r="U17" s="92"/>
      <c r="V17" s="93"/>
      <c r="W17" s="95"/>
      <c r="X17" s="92"/>
      <c r="Y17" s="93"/>
      <c r="Z17" s="95"/>
    </row>
    <row r="18" spans="1:29" s="27" customFormat="1" ht="13.5" customHeight="1">
      <c r="A18" s="44">
        <v>1</v>
      </c>
      <c r="B18" s="96" t="s">
        <v>32</v>
      </c>
      <c r="C18" s="76" t="str">
        <f>[65]높이!$C$11</f>
        <v>조재민</v>
      </c>
      <c r="D18" s="97" t="str">
        <f>[65]높이!$E$11</f>
        <v>초읍중</v>
      </c>
      <c r="E18" s="98" t="str">
        <f>[65]높이!$F$11</f>
        <v>1.65</v>
      </c>
      <c r="F18" s="115" t="s">
        <v>87</v>
      </c>
      <c r="G18" s="116"/>
      <c r="H18" s="117"/>
      <c r="I18" s="76"/>
      <c r="J18" s="97"/>
      <c r="K18" s="98"/>
      <c r="L18" s="76"/>
      <c r="M18" s="97"/>
      <c r="N18" s="98"/>
      <c r="O18" s="76"/>
      <c r="P18" s="97"/>
      <c r="Q18" s="98"/>
      <c r="R18" s="76"/>
      <c r="S18" s="97"/>
      <c r="T18" s="99"/>
      <c r="U18" s="76"/>
      <c r="V18" s="97"/>
      <c r="W18" s="99"/>
      <c r="X18" s="76"/>
      <c r="Y18" s="97"/>
      <c r="Z18" s="98"/>
      <c r="AA18" s="19"/>
      <c r="AB18" s="19"/>
      <c r="AC18" s="19"/>
    </row>
    <row r="19" spans="1:29" s="27" customFormat="1" ht="13.5" customHeight="1">
      <c r="A19" s="44">
        <v>4</v>
      </c>
      <c r="B19" s="96" t="s">
        <v>97</v>
      </c>
      <c r="C19" s="76" t="str">
        <f>[65]장대!$C$11</f>
        <v>이민찬</v>
      </c>
      <c r="D19" s="97" t="str">
        <f>[65]장대!$E$11</f>
        <v>경기체육중</v>
      </c>
      <c r="E19" s="98" t="str">
        <f>[65]장대!$F$11</f>
        <v>4.00 CR</v>
      </c>
      <c r="F19" s="76" t="str">
        <f>[65]장대!$C$12</f>
        <v>이수호</v>
      </c>
      <c r="G19" s="97" t="str">
        <f>[65]장대!$E$12</f>
        <v>대전송촌중</v>
      </c>
      <c r="H19" s="98" t="str">
        <f>[65]장대!$F$12</f>
        <v>3.60 CR</v>
      </c>
      <c r="I19" s="76"/>
      <c r="J19" s="97"/>
      <c r="K19" s="98"/>
      <c r="L19" s="76"/>
      <c r="M19" s="97"/>
      <c r="N19" s="98"/>
      <c r="O19" s="76"/>
      <c r="P19" s="97"/>
      <c r="Q19" s="98"/>
      <c r="R19" s="76"/>
      <c r="S19" s="97"/>
      <c r="T19" s="99"/>
      <c r="U19" s="76"/>
      <c r="V19" s="97"/>
      <c r="W19" s="99"/>
      <c r="X19" s="76"/>
      <c r="Y19" s="97"/>
      <c r="Z19" s="98"/>
      <c r="AA19" s="19"/>
      <c r="AB19" s="19"/>
      <c r="AC19" s="19"/>
    </row>
    <row r="20" spans="1:29" s="27" customFormat="1" ht="13.5" customHeight="1">
      <c r="A20" s="109">
        <v>1</v>
      </c>
      <c r="B20" s="69" t="s">
        <v>21</v>
      </c>
      <c r="C20" s="70" t="str">
        <f>[65]멀리!$C$11</f>
        <v>고준희</v>
      </c>
      <c r="D20" s="71" t="str">
        <f>[65]멀리!$E$11</f>
        <v>광양백운중</v>
      </c>
      <c r="E20" s="72" t="str">
        <f>[65]멀리!$F$11</f>
        <v>6.62 CR</v>
      </c>
      <c r="F20" s="70" t="str">
        <f>[65]멀리!$C$12</f>
        <v>유성준</v>
      </c>
      <c r="G20" s="71" t="str">
        <f>[65]멀리!$E$12</f>
        <v>함양중</v>
      </c>
      <c r="H20" s="72" t="str">
        <f>[65]멀리!$F$12</f>
        <v>6.02</v>
      </c>
      <c r="I20" s="70" t="str">
        <f>[65]멀리!$C$13</f>
        <v>김민혁</v>
      </c>
      <c r="J20" s="71" t="str">
        <f>[65]멀리!$E$13</f>
        <v>별망중</v>
      </c>
      <c r="K20" s="72" t="str">
        <f>[65]멀리!$F$13</f>
        <v>5.92</v>
      </c>
      <c r="L20" s="70" t="str">
        <f>[65]멀리!$C$14</f>
        <v>변성환</v>
      </c>
      <c r="M20" s="71" t="str">
        <f>[65]멀리!$E$14</f>
        <v>삼성중</v>
      </c>
      <c r="N20" s="72" t="str">
        <f>[65]멀리!$F$14</f>
        <v>5.90</v>
      </c>
      <c r="O20" s="70" t="str">
        <f>[65]멀리!$C$15</f>
        <v>계준혁</v>
      </c>
      <c r="P20" s="71" t="str">
        <f>[65]멀리!$E$15</f>
        <v>인천남중</v>
      </c>
      <c r="Q20" s="72" t="str">
        <f>[65]멀리!$F$15</f>
        <v>5.67</v>
      </c>
      <c r="R20" s="70" t="str">
        <f>[65]멀리!$C$16</f>
        <v>이수호</v>
      </c>
      <c r="S20" s="71" t="str">
        <f>[65]멀리!$E$16</f>
        <v>대전송촌중</v>
      </c>
      <c r="T20" s="72" t="str">
        <f>[65]멀리!$F$16</f>
        <v>5.34</v>
      </c>
      <c r="U20" s="70" t="str">
        <f>[65]멀리!$C$17</f>
        <v>금민섭</v>
      </c>
      <c r="V20" s="71" t="str">
        <f>[65]멀리!$E$17</f>
        <v>별망중</v>
      </c>
      <c r="W20" s="72" t="str">
        <f>[65]멀리!$F$17</f>
        <v>5.00</v>
      </c>
      <c r="X20" s="70"/>
      <c r="Y20" s="71"/>
      <c r="Z20" s="72"/>
    </row>
    <row r="21" spans="1:29" s="27" customFormat="1" ht="13.5" customHeight="1">
      <c r="A21" s="109"/>
      <c r="B21" s="73" t="s">
        <v>20</v>
      </c>
      <c r="C21" s="101"/>
      <c r="D21" s="88" t="str">
        <f>[65]멀리!$G$11</f>
        <v>-0.4</v>
      </c>
      <c r="E21" s="90"/>
      <c r="F21" s="101"/>
      <c r="G21" s="88" t="str">
        <f>[65]멀리!$G$12</f>
        <v>-0.1</v>
      </c>
      <c r="H21" s="90"/>
      <c r="I21" s="101"/>
      <c r="J21" s="88" t="str">
        <f>[65]멀리!$G$13</f>
        <v>-0.3</v>
      </c>
      <c r="K21" s="90"/>
      <c r="L21" s="101"/>
      <c r="M21" s="88" t="str">
        <f>[65]멀리!$G$14</f>
        <v>0.6</v>
      </c>
      <c r="N21" s="90"/>
      <c r="O21" s="101"/>
      <c r="P21" s="88" t="str">
        <f>[65]멀리!$G$15</f>
        <v>0.2</v>
      </c>
      <c r="Q21" s="90"/>
      <c r="R21" s="101"/>
      <c r="S21" s="88" t="str">
        <f>[65]멀리!$G$16</f>
        <v>-0.3</v>
      </c>
      <c r="T21" s="90"/>
      <c r="U21" s="101"/>
      <c r="V21" s="88" t="str">
        <f>[65]멀리!$G$17</f>
        <v>0.0</v>
      </c>
      <c r="W21" s="90"/>
      <c r="X21" s="101"/>
      <c r="Y21" s="88"/>
      <c r="Z21" s="90"/>
    </row>
    <row r="22" spans="1:29" s="27" customFormat="1" ht="13.5" customHeight="1">
      <c r="A22" s="109">
        <v>3</v>
      </c>
      <c r="B22" s="69" t="s">
        <v>98</v>
      </c>
      <c r="C22" s="70" t="str">
        <f>[65]세단!$C$11</f>
        <v>김민혁</v>
      </c>
      <c r="D22" s="71" t="str">
        <f>[65]세단!$E$11</f>
        <v>별망중</v>
      </c>
      <c r="E22" s="72" t="str">
        <f>[65]세단!$F$11</f>
        <v>13.41</v>
      </c>
      <c r="F22" s="70" t="str">
        <f>[65]세단!$C$12</f>
        <v>고준희</v>
      </c>
      <c r="G22" s="71" t="str">
        <f>[65]세단!$E$12</f>
        <v>광양백운중</v>
      </c>
      <c r="H22" s="100" t="str">
        <f>[65]세단!$F$12</f>
        <v>13.28</v>
      </c>
      <c r="I22" s="70" t="str">
        <f>[65]세단!$C$13</f>
        <v>양유빈</v>
      </c>
      <c r="J22" s="71" t="str">
        <f>[65]세단!$E$13</f>
        <v>대전송촌중</v>
      </c>
      <c r="K22" s="100" t="str">
        <f>[65]세단!$F$13</f>
        <v>13.13</v>
      </c>
      <c r="L22" s="70" t="str">
        <f>[65]세단!$C$14</f>
        <v>금민섭</v>
      </c>
      <c r="M22" s="71" t="str">
        <f>[65]세단!$E$14</f>
        <v>별망중</v>
      </c>
      <c r="N22" s="72" t="str">
        <f>[65]세단!$F$14</f>
        <v>11.30</v>
      </c>
      <c r="O22" s="70"/>
      <c r="P22" s="71"/>
      <c r="Q22" s="100"/>
      <c r="R22" s="70"/>
      <c r="S22" s="71"/>
      <c r="T22" s="72"/>
      <c r="U22" s="70"/>
      <c r="V22" s="71"/>
      <c r="W22" s="72"/>
      <c r="X22" s="70"/>
      <c r="Y22" s="71"/>
      <c r="Z22" s="72"/>
    </row>
    <row r="23" spans="1:29" s="27" customFormat="1" ht="13.5" customHeight="1">
      <c r="A23" s="109"/>
      <c r="B23" s="73" t="s">
        <v>20</v>
      </c>
      <c r="C23" s="101"/>
      <c r="D23" s="88" t="str">
        <f>[65]세단!$G$11</f>
        <v>0.3</v>
      </c>
      <c r="E23" s="90"/>
      <c r="F23" s="87"/>
      <c r="G23" s="88" t="str">
        <f>[65]세단!$G$12</f>
        <v>0.5</v>
      </c>
      <c r="H23" s="107"/>
      <c r="I23" s="87"/>
      <c r="J23" s="88" t="str">
        <f>[65]세단!$G$13</f>
        <v>0.1</v>
      </c>
      <c r="K23" s="90"/>
      <c r="L23" s="101"/>
      <c r="M23" s="88" t="str">
        <f>[65]세단!$G$14</f>
        <v>0.1</v>
      </c>
      <c r="N23" s="90"/>
      <c r="O23" s="87"/>
      <c r="P23" s="88"/>
      <c r="Q23" s="90"/>
      <c r="R23" s="87"/>
      <c r="S23" s="88"/>
      <c r="T23" s="107"/>
      <c r="U23" s="103"/>
      <c r="V23" s="88"/>
      <c r="W23" s="107"/>
      <c r="X23" s="87"/>
      <c r="Y23" s="88"/>
      <c r="Z23" s="90"/>
    </row>
    <row r="24" spans="1:29" s="27" customFormat="1" ht="13.5" customHeight="1">
      <c r="A24" s="40">
        <v>2</v>
      </c>
      <c r="B24" s="91" t="s">
        <v>25</v>
      </c>
      <c r="C24" s="92" t="str">
        <f>[65]포환!$C$11</f>
        <v>조은찬</v>
      </c>
      <c r="D24" s="93" t="str">
        <f>[65]포환!$E$11</f>
        <v>동명중</v>
      </c>
      <c r="E24" s="94" t="str">
        <f>[65]포환!$F$11</f>
        <v>17.38</v>
      </c>
      <c r="F24" s="92" t="str">
        <f>[65]포환!$C$12</f>
        <v>이해인</v>
      </c>
      <c r="G24" s="93" t="str">
        <f>[65]포환!$E$12</f>
        <v>전남체육중</v>
      </c>
      <c r="H24" s="94" t="str">
        <f>[65]포환!$F$12</f>
        <v>13.40</v>
      </c>
      <c r="I24" s="92" t="str">
        <f>[65]포환!$C$13</f>
        <v>허성준</v>
      </c>
      <c r="J24" s="93" t="str">
        <f>[65]포환!$E$13</f>
        <v>충주중</v>
      </c>
      <c r="K24" s="94" t="str">
        <f>[65]포환!$F$13</f>
        <v>13.28</v>
      </c>
      <c r="L24" s="92" t="str">
        <f>[65]포환!$C$14</f>
        <v>성승훈</v>
      </c>
      <c r="M24" s="93" t="str">
        <f>[65]포환!$E$14</f>
        <v>안청중</v>
      </c>
      <c r="N24" s="94" t="str">
        <f>[65]포환!$F$14</f>
        <v>11.72</v>
      </c>
      <c r="O24" s="92" t="str">
        <f>[65]포환!$C$15</f>
        <v>전한별</v>
      </c>
      <c r="P24" s="93" t="str">
        <f>[65]포환!$E$15</f>
        <v>충주중</v>
      </c>
      <c r="Q24" s="94" t="str">
        <f>[65]포환!$F$15</f>
        <v>11.27</v>
      </c>
      <c r="R24" s="92"/>
      <c r="S24" s="93"/>
      <c r="T24" s="95"/>
      <c r="U24" s="92"/>
      <c r="V24" s="93"/>
      <c r="W24" s="95"/>
      <c r="X24" s="92"/>
      <c r="Y24" s="93"/>
      <c r="Z24" s="95"/>
    </row>
    <row r="25" spans="1:29" s="27" customFormat="1" ht="13.5" customHeight="1">
      <c r="A25" s="40">
        <v>1</v>
      </c>
      <c r="B25" s="91" t="s">
        <v>99</v>
      </c>
      <c r="C25" s="92" t="str">
        <f>[65]원반!$C$11</f>
        <v>전한별</v>
      </c>
      <c r="D25" s="93" t="str">
        <f>[65]원반!$E$11</f>
        <v>충주중</v>
      </c>
      <c r="E25" s="94" t="str">
        <f>[65]원반!$F$11</f>
        <v>57.84</v>
      </c>
      <c r="F25" s="92" t="str">
        <f>[65]원반!$C$12</f>
        <v>조은찬</v>
      </c>
      <c r="G25" s="93" t="str">
        <f>[65]원반!$E$12</f>
        <v>동명중</v>
      </c>
      <c r="H25" s="94" t="str">
        <f>[65]원반!$F$12</f>
        <v>51.25</v>
      </c>
      <c r="I25" s="92" t="str">
        <f>[65]원반!$C$13</f>
        <v>권석연</v>
      </c>
      <c r="J25" s="93" t="str">
        <f>[65]원반!$E$13</f>
        <v>점촌중</v>
      </c>
      <c r="K25" s="94" t="str">
        <f>[65]원반!$F$13</f>
        <v>48.28</v>
      </c>
      <c r="L25" s="92" t="str">
        <f>[65]원반!$C$14</f>
        <v>성승훈</v>
      </c>
      <c r="M25" s="93" t="str">
        <f>[65]원반!$E$14</f>
        <v>안청중</v>
      </c>
      <c r="N25" s="94" t="str">
        <f>[65]원반!$F$14</f>
        <v>42.08</v>
      </c>
      <c r="O25" s="92" t="str">
        <f>[65]원반!$C$15</f>
        <v>이현진</v>
      </c>
      <c r="P25" s="93" t="str">
        <f>[65]원반!$E$15</f>
        <v>광주체육중</v>
      </c>
      <c r="Q25" s="94" t="str">
        <f>[65]원반!$F$15</f>
        <v>39.89</v>
      </c>
      <c r="R25" s="92" t="str">
        <f>[65]원반!$C$16</f>
        <v>이규호</v>
      </c>
      <c r="S25" s="93" t="str">
        <f>[65]원반!$E$16</f>
        <v>반곡중</v>
      </c>
      <c r="T25" s="95" t="str">
        <f>[65]원반!$F$16</f>
        <v>37.74</v>
      </c>
      <c r="U25" s="92"/>
      <c r="V25" s="93"/>
      <c r="W25" s="95"/>
      <c r="X25" s="92"/>
      <c r="Y25" s="93"/>
      <c r="Z25" s="95"/>
    </row>
    <row r="26" spans="1:29" s="27" customFormat="1" ht="13.5" customHeight="1">
      <c r="A26" s="40">
        <v>5</v>
      </c>
      <c r="B26" s="91" t="s">
        <v>101</v>
      </c>
      <c r="C26" s="92" t="str">
        <f>[65]투창!$C$11</f>
        <v>장하진</v>
      </c>
      <c r="D26" s="93" t="str">
        <f>[65]투창!$E$11</f>
        <v>대전대신중</v>
      </c>
      <c r="E26" s="94" t="str">
        <f>[65]투창!$F$11</f>
        <v>63.19 CR</v>
      </c>
      <c r="F26" s="92" t="str">
        <f>[65]투창!$C$12</f>
        <v>이규호</v>
      </c>
      <c r="G26" s="93" t="str">
        <f>[65]투창!$E$12</f>
        <v>반곡중</v>
      </c>
      <c r="H26" s="94" t="str">
        <f>[65]투창!$F$12</f>
        <v>58.72 CR</v>
      </c>
      <c r="I26" s="92" t="str">
        <f>[65]투창!$C$13</f>
        <v>정수목</v>
      </c>
      <c r="J26" s="93" t="str">
        <f>[65]투창!$E$13</f>
        <v>삼성중</v>
      </c>
      <c r="K26" s="94" t="str">
        <f>[65]투창!$F$13</f>
        <v>52.50</v>
      </c>
      <c r="L26" s="92" t="str">
        <f>[65]투창!$C$14</f>
        <v>구태윤</v>
      </c>
      <c r="M26" s="93" t="str">
        <f>[65]투창!$E$14</f>
        <v>내동중</v>
      </c>
      <c r="N26" s="94" t="str">
        <f>[65]투창!$F$14</f>
        <v>46.70</v>
      </c>
      <c r="O26" s="92" t="str">
        <f>[65]투창!$C$15</f>
        <v>전용태</v>
      </c>
      <c r="P26" s="93" t="str">
        <f>[65]투창!$E$15</f>
        <v>통영중앙중</v>
      </c>
      <c r="Q26" s="94" t="str">
        <f>[65]투창!$F$15</f>
        <v>46.32</v>
      </c>
      <c r="R26" s="92" t="str">
        <f>[65]투창!$C$16</f>
        <v>윤연준</v>
      </c>
      <c r="S26" s="93" t="str">
        <f>[65]투창!$E$16</f>
        <v>청주동중</v>
      </c>
      <c r="T26" s="95" t="str">
        <f>[65]투창!$F$16</f>
        <v>46.26</v>
      </c>
      <c r="U26" s="92" t="str">
        <f>[65]투창!$C$17</f>
        <v>백경준</v>
      </c>
      <c r="V26" s="93" t="str">
        <f>[65]투창!$E$17</f>
        <v>초읍중</v>
      </c>
      <c r="W26" s="95" t="str">
        <f>[65]투창!$F$17</f>
        <v>45.96</v>
      </c>
      <c r="X26" s="92" t="str">
        <f>[65]투창!$C$18</f>
        <v>허성준</v>
      </c>
      <c r="Y26" s="93" t="str">
        <f>[65]투창!$E$18</f>
        <v>충주중</v>
      </c>
      <c r="Z26" s="108" t="str">
        <f>[65]투창!$F$18</f>
        <v>45.70</v>
      </c>
    </row>
    <row r="27" spans="1:29" s="27" customFormat="1" ht="7.5" customHeight="1">
      <c r="A27" s="40"/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</row>
    <row r="28" spans="1:29" s="9" customFormat="1">
      <c r="A28" s="43"/>
      <c r="B28" s="110" t="s">
        <v>116</v>
      </c>
      <c r="C28" s="110"/>
      <c r="D28" s="10"/>
      <c r="E28" s="10"/>
      <c r="F28" s="111"/>
      <c r="G28" s="111"/>
      <c r="H28" s="111"/>
      <c r="I28" s="111"/>
      <c r="J28" s="111"/>
      <c r="K28" s="111"/>
      <c r="L28" s="111"/>
      <c r="M28" s="111"/>
      <c r="N28" s="111"/>
      <c r="O28" s="111"/>
      <c r="P28" s="111"/>
      <c r="Q28" s="111"/>
      <c r="R28" s="111"/>
      <c r="S28" s="111"/>
      <c r="T28" s="10"/>
      <c r="U28" s="10"/>
      <c r="V28" s="10"/>
      <c r="W28" s="10"/>
      <c r="X28" s="10"/>
      <c r="Y28" s="10"/>
      <c r="Z28" s="10"/>
    </row>
    <row r="29" spans="1:29" ht="9.75" customHeight="1">
      <c r="A29" s="43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9">
      <c r="B30" s="7" t="s">
        <v>8</v>
      </c>
      <c r="C30" s="64"/>
      <c r="D30" s="65" t="s">
        <v>0</v>
      </c>
      <c r="E30" s="66"/>
      <c r="F30" s="64"/>
      <c r="G30" s="65" t="s">
        <v>12</v>
      </c>
      <c r="H30" s="66"/>
      <c r="I30" s="64"/>
      <c r="J30" s="65" t="s">
        <v>1</v>
      </c>
      <c r="K30" s="66"/>
      <c r="L30" s="64"/>
      <c r="M30" s="65" t="s">
        <v>2</v>
      </c>
      <c r="N30" s="66"/>
      <c r="O30" s="64"/>
      <c r="P30" s="65" t="s">
        <v>3</v>
      </c>
      <c r="Q30" s="66"/>
      <c r="R30" s="64"/>
      <c r="S30" s="65" t="s">
        <v>4</v>
      </c>
      <c r="T30" s="66"/>
      <c r="U30" s="64"/>
      <c r="V30" s="65" t="s">
        <v>5</v>
      </c>
      <c r="W30" s="66"/>
      <c r="X30" s="64"/>
      <c r="Y30" s="65" t="s">
        <v>10</v>
      </c>
      <c r="Z30" s="66"/>
    </row>
    <row r="31" spans="1:29" ht="14.25" thickBot="1">
      <c r="A31" s="36"/>
      <c r="B31" s="67" t="s">
        <v>18</v>
      </c>
      <c r="C31" s="68" t="s">
        <v>6</v>
      </c>
      <c r="D31" s="68" t="s">
        <v>11</v>
      </c>
      <c r="E31" s="68" t="s">
        <v>7</v>
      </c>
      <c r="F31" s="68" t="s">
        <v>6</v>
      </c>
      <c r="G31" s="68" t="s">
        <v>11</v>
      </c>
      <c r="H31" s="68" t="s">
        <v>7</v>
      </c>
      <c r="I31" s="68" t="s">
        <v>6</v>
      </c>
      <c r="J31" s="68" t="s">
        <v>11</v>
      </c>
      <c r="K31" s="68" t="s">
        <v>7</v>
      </c>
      <c r="L31" s="68" t="s">
        <v>6</v>
      </c>
      <c r="M31" s="68" t="s">
        <v>11</v>
      </c>
      <c r="N31" s="68" t="s">
        <v>7</v>
      </c>
      <c r="O31" s="68" t="s">
        <v>6</v>
      </c>
      <c r="P31" s="68" t="s">
        <v>11</v>
      </c>
      <c r="Q31" s="68" t="s">
        <v>7</v>
      </c>
      <c r="R31" s="68" t="s">
        <v>6</v>
      </c>
      <c r="S31" s="68" t="s">
        <v>11</v>
      </c>
      <c r="T31" s="68" t="s">
        <v>7</v>
      </c>
      <c r="U31" s="68" t="s">
        <v>6</v>
      </c>
      <c r="V31" s="68" t="s">
        <v>11</v>
      </c>
      <c r="W31" s="68" t="s">
        <v>7</v>
      </c>
      <c r="X31" s="68" t="s">
        <v>6</v>
      </c>
      <c r="Y31" s="68" t="s">
        <v>11</v>
      </c>
      <c r="Z31" s="68" t="s">
        <v>7</v>
      </c>
    </row>
    <row r="32" spans="1:29" s="27" customFormat="1" ht="13.5" customHeight="1" thickTop="1">
      <c r="A32" s="109">
        <v>2</v>
      </c>
      <c r="B32" s="69" t="s">
        <v>19</v>
      </c>
      <c r="C32" s="70" t="str">
        <f>[66]결승기록지!$C$11</f>
        <v>민소윤</v>
      </c>
      <c r="D32" s="71" t="str">
        <f>[66]결승기록지!$E$11</f>
        <v>거제중앙중</v>
      </c>
      <c r="E32" s="72" t="str">
        <f>[66]결승기록지!$F$11</f>
        <v>12.55 CR</v>
      </c>
      <c r="F32" s="70" t="str">
        <f>[66]결승기록지!$C$12</f>
        <v>조수빈</v>
      </c>
      <c r="G32" s="71" t="str">
        <f>[66]결승기록지!$E$12</f>
        <v>광주체육중</v>
      </c>
      <c r="H32" s="72" t="str">
        <f>[66]결승기록지!$F$12</f>
        <v>13.04</v>
      </c>
      <c r="I32" s="70" t="str">
        <f>[66]결승기록지!$C$13</f>
        <v>이아정</v>
      </c>
      <c r="J32" s="71" t="str">
        <f>[66]결승기록지!$E$13</f>
        <v>금파중</v>
      </c>
      <c r="K32" s="72" t="str">
        <f>[66]결승기록지!$F$13</f>
        <v>13.09</v>
      </c>
      <c r="L32" s="70" t="str">
        <f>[66]결승기록지!$C$14</f>
        <v>이민정</v>
      </c>
      <c r="M32" s="71" t="str">
        <f>[66]결승기록지!$E$14</f>
        <v>용인중</v>
      </c>
      <c r="N32" s="72" t="str">
        <f>[66]결승기록지!$F$14</f>
        <v>13.11</v>
      </c>
      <c r="O32" s="70" t="str">
        <f>[66]결승기록지!$C$15</f>
        <v>서예지</v>
      </c>
      <c r="P32" s="71" t="str">
        <f>[66]결승기록지!$E$15</f>
        <v>광양백운중</v>
      </c>
      <c r="Q32" s="72" t="str">
        <f>[66]결승기록지!$F$15</f>
        <v>13.23</v>
      </c>
      <c r="R32" s="70" t="str">
        <f>[66]결승기록지!$C$16</f>
        <v>이윤지</v>
      </c>
      <c r="S32" s="71" t="str">
        <f>[66]결승기록지!$E$16</f>
        <v>경기체육중</v>
      </c>
      <c r="T32" s="72" t="str">
        <f>[66]결승기록지!$F$16</f>
        <v>13.30</v>
      </c>
      <c r="U32" s="70"/>
      <c r="V32" s="71"/>
      <c r="W32" s="72"/>
      <c r="X32" s="70"/>
      <c r="Y32" s="71"/>
      <c r="Z32" s="72"/>
    </row>
    <row r="33" spans="1:29" s="27" customFormat="1" ht="13.5" customHeight="1">
      <c r="A33" s="109"/>
      <c r="B33" s="73" t="s">
        <v>20</v>
      </c>
      <c r="C33" s="87"/>
      <c r="D33" s="88" t="str">
        <f>[66]결승기록지!$G$8</f>
        <v>0.3</v>
      </c>
      <c r="E33" s="89"/>
      <c r="F33" s="89"/>
      <c r="G33" s="89"/>
      <c r="H33" s="89"/>
      <c r="I33" s="89"/>
      <c r="J33" s="89"/>
      <c r="K33" s="89"/>
      <c r="L33" s="89"/>
      <c r="M33" s="89"/>
      <c r="N33" s="89"/>
      <c r="O33" s="89"/>
      <c r="P33" s="89"/>
      <c r="Q33" s="89"/>
      <c r="R33" s="89"/>
      <c r="S33" s="89"/>
      <c r="T33" s="89"/>
      <c r="U33" s="89"/>
      <c r="V33" s="89"/>
      <c r="W33" s="89"/>
      <c r="X33" s="89"/>
      <c r="Y33" s="89"/>
      <c r="Z33" s="90"/>
    </row>
    <row r="34" spans="1:29" s="27" customFormat="1" ht="13.5" customHeight="1">
      <c r="A34" s="109">
        <v>3</v>
      </c>
      <c r="B34" s="69" t="s">
        <v>22</v>
      </c>
      <c r="C34" s="70" t="str">
        <f>[67]결승기록지!$C$11</f>
        <v>이다인</v>
      </c>
      <c r="D34" s="71" t="str">
        <f>[67]결승기록지!$E$11</f>
        <v>경명여자중</v>
      </c>
      <c r="E34" s="72" t="str">
        <f>[67]결승기록지!$F$11</f>
        <v>24.69 CR</v>
      </c>
      <c r="F34" s="70" t="str">
        <f>[67]결승기록지!$C$12</f>
        <v>김민하</v>
      </c>
      <c r="G34" s="71" t="str">
        <f>[67]결승기록지!$E$12</f>
        <v>진해냉천중</v>
      </c>
      <c r="H34" s="72" t="str">
        <f>[67]결승기록지!$F$12</f>
        <v>26.11 CR</v>
      </c>
      <c r="I34" s="70" t="str">
        <f>[67]결승기록지!$C$13</f>
        <v>조수빈</v>
      </c>
      <c r="J34" s="71" t="str">
        <f>[67]결승기록지!$E$13</f>
        <v>광주체육중</v>
      </c>
      <c r="K34" s="72" t="str">
        <f>[67]결승기록지!$F$13</f>
        <v>26.30 CR</v>
      </c>
      <c r="L34" s="70" t="str">
        <f>[67]결승기록지!$C$14</f>
        <v>이윤지</v>
      </c>
      <c r="M34" s="71" t="str">
        <f>[67]결승기록지!$E$14</f>
        <v>경기체육중</v>
      </c>
      <c r="N34" s="72" t="str">
        <f>[67]결승기록지!$F$14</f>
        <v>27.29</v>
      </c>
      <c r="O34" s="70" t="str">
        <f>[67]결승기록지!$C$15</f>
        <v>신다연</v>
      </c>
      <c r="P34" s="71" t="str">
        <f>[67]결승기록지!$E$15</f>
        <v>인화여자중</v>
      </c>
      <c r="Q34" s="72" t="str">
        <f>[67]결승기록지!$F$15</f>
        <v>28.15</v>
      </c>
      <c r="R34" s="70" t="str">
        <f>[67]결승기록지!$C$16</f>
        <v>김이옥</v>
      </c>
      <c r="S34" s="71" t="str">
        <f>[67]결승기록지!$E$16</f>
        <v>진주문산중</v>
      </c>
      <c r="T34" s="72" t="str">
        <f>[67]결승기록지!$F$16</f>
        <v>28.19</v>
      </c>
      <c r="U34" s="70" t="str">
        <f>[67]결승기록지!$C$17</f>
        <v>김규연</v>
      </c>
      <c r="V34" s="71" t="str">
        <f>[67]결승기록지!$E$17</f>
        <v>백현중</v>
      </c>
      <c r="W34" s="72" t="str">
        <f>[67]결승기록지!$F$17</f>
        <v>28.25</v>
      </c>
      <c r="X34" s="70"/>
      <c r="Y34" s="71"/>
      <c r="Z34" s="72"/>
    </row>
    <row r="35" spans="1:29" s="27" customFormat="1" ht="13.5" customHeight="1">
      <c r="A35" s="109"/>
      <c r="B35" s="73" t="s">
        <v>20</v>
      </c>
      <c r="C35" s="87"/>
      <c r="D35" s="88" t="str">
        <f>[67]결승기록지!$G$8</f>
        <v>1.1</v>
      </c>
      <c r="E35" s="89"/>
      <c r="F35" s="89"/>
      <c r="G35" s="89"/>
      <c r="H35" s="89"/>
      <c r="I35" s="89"/>
      <c r="J35" s="89"/>
      <c r="K35" s="89"/>
      <c r="L35" s="89"/>
      <c r="M35" s="89"/>
      <c r="N35" s="89"/>
      <c r="O35" s="89"/>
      <c r="P35" s="89"/>
      <c r="Q35" s="89"/>
      <c r="R35" s="89"/>
      <c r="S35" s="89"/>
      <c r="T35" s="89"/>
      <c r="U35" s="89"/>
      <c r="V35" s="89"/>
      <c r="W35" s="89"/>
      <c r="X35" s="89"/>
      <c r="Y35" s="89"/>
      <c r="Z35" s="90"/>
    </row>
    <row r="36" spans="1:29" s="27" customFormat="1" ht="13.5" customHeight="1">
      <c r="A36" s="40">
        <v>2</v>
      </c>
      <c r="B36" s="91" t="s">
        <v>89</v>
      </c>
      <c r="C36" s="70" t="str">
        <f>[68]결승기록지!$C$11</f>
        <v>김민하</v>
      </c>
      <c r="D36" s="71" t="str">
        <f>[68]결승기록지!$E$11</f>
        <v>진해냉천중</v>
      </c>
      <c r="E36" s="72" t="str">
        <f>[68]결승기록지!$F$11</f>
        <v>1:00.19 CR</v>
      </c>
      <c r="F36" s="70" t="str">
        <f>[68]결승기록지!$C$12</f>
        <v>김희원</v>
      </c>
      <c r="G36" s="71" t="str">
        <f>[68]결승기록지!$E$12</f>
        <v>광주체육중</v>
      </c>
      <c r="H36" s="72" t="str">
        <f>[68]결승기록지!$F$12</f>
        <v>1:01.92</v>
      </c>
      <c r="I36" s="70" t="str">
        <f>[68]결승기록지!$C$13</f>
        <v>김규연</v>
      </c>
      <c r="J36" s="71" t="str">
        <f>[68]결승기록지!$E$13</f>
        <v>백현중</v>
      </c>
      <c r="K36" s="72" t="str">
        <f>[68]결승기록지!$F$13</f>
        <v>1:03.77</v>
      </c>
      <c r="L36" s="70" t="str">
        <f>[68]결승기록지!$C$14</f>
        <v>김이옥</v>
      </c>
      <c r="M36" s="71" t="str">
        <f>[68]결승기록지!$E$14</f>
        <v>진주문산중</v>
      </c>
      <c r="N36" s="72" t="str">
        <f>[68]결승기록지!$F$14</f>
        <v>1:04.75</v>
      </c>
      <c r="O36" s="70" t="str">
        <f>[68]결승기록지!$C$15</f>
        <v>이유정</v>
      </c>
      <c r="P36" s="71" t="str">
        <f>[68]결승기록지!$E$15</f>
        <v>소래중</v>
      </c>
      <c r="Q36" s="72" t="str">
        <f>[68]결승기록지!$F$15</f>
        <v>1:06.14</v>
      </c>
      <c r="R36" s="70" t="str">
        <f>[68]결승기록지!$C$16</f>
        <v>김소윤</v>
      </c>
      <c r="S36" s="71" t="str">
        <f>[68]결승기록지!$E$16</f>
        <v>부천여자중</v>
      </c>
      <c r="T36" s="72" t="str">
        <f>[68]결승기록지!$F$16</f>
        <v>1:06.47</v>
      </c>
      <c r="U36" s="70" t="str">
        <f>[68]결승기록지!$C$17</f>
        <v>박성은</v>
      </c>
      <c r="V36" s="71" t="str">
        <f>[68]결승기록지!$E$17</f>
        <v>강구중</v>
      </c>
      <c r="W36" s="72" t="str">
        <f>[68]결승기록지!$F$17</f>
        <v>1:06.55</v>
      </c>
      <c r="X36" s="70"/>
      <c r="Y36" s="71"/>
      <c r="Z36" s="72"/>
    </row>
    <row r="37" spans="1:29" s="27" customFormat="1" ht="13.5" customHeight="1">
      <c r="A37" s="40">
        <v>4</v>
      </c>
      <c r="B37" s="91" t="s">
        <v>23</v>
      </c>
      <c r="C37" s="70" t="str">
        <f>[69]결승기록지!$C$11</f>
        <v>이서진</v>
      </c>
      <c r="D37" s="71" t="str">
        <f>[69]결승기록지!$E$11</f>
        <v>부천여자중</v>
      </c>
      <c r="E37" s="72" t="str">
        <f>[69]결승기록지!$F$11</f>
        <v>2:26.31</v>
      </c>
      <c r="F37" s="70" t="str">
        <f>[69]결승기록지!$C$12</f>
        <v>김보미</v>
      </c>
      <c r="G37" s="71" t="str">
        <f>[69]결승기록지!$E$12</f>
        <v>용인중</v>
      </c>
      <c r="H37" s="72" t="str">
        <f>[69]결승기록지!$F$12</f>
        <v>2:27.74</v>
      </c>
      <c r="I37" s="70" t="str">
        <f>[69]결승기록지!$C$13</f>
        <v>오미화</v>
      </c>
      <c r="J37" s="71" t="str">
        <f>[69]결승기록지!$E$13</f>
        <v>인화여자중</v>
      </c>
      <c r="K37" s="72" t="str">
        <f>[69]결승기록지!$F$13</f>
        <v>2:28.74</v>
      </c>
      <c r="L37" s="70" t="str">
        <f>[69]결승기록지!$C$14</f>
        <v>김소윤</v>
      </c>
      <c r="M37" s="71" t="str">
        <f>[69]결승기록지!$E$14</f>
        <v>이현중</v>
      </c>
      <c r="N37" s="72" t="str">
        <f>[69]결승기록지!$F$14</f>
        <v>2:31.43</v>
      </c>
      <c r="O37" s="70" t="str">
        <f>[69]결승기록지!$C$15</f>
        <v>박승아</v>
      </c>
      <c r="P37" s="71" t="str">
        <f>[69]결승기록지!$E$15</f>
        <v>신주중</v>
      </c>
      <c r="Q37" s="72" t="str">
        <f>[69]결승기록지!$F$15</f>
        <v>2:45.94</v>
      </c>
      <c r="R37" s="70"/>
      <c r="S37" s="71"/>
      <c r="T37" s="72"/>
      <c r="U37" s="70"/>
      <c r="V37" s="71"/>
      <c r="W37" s="72"/>
      <c r="X37" s="70"/>
      <c r="Y37" s="71"/>
      <c r="Z37" s="72"/>
    </row>
    <row r="38" spans="1:29" s="27" customFormat="1" ht="13.5" customHeight="1">
      <c r="A38" s="40">
        <v>1</v>
      </c>
      <c r="B38" s="91" t="s">
        <v>90</v>
      </c>
      <c r="C38" s="70" t="str">
        <f>[70]결승기록지!$C$11</f>
        <v>김가은</v>
      </c>
      <c r="D38" s="71" t="str">
        <f>[70]결승기록지!$E$11</f>
        <v>부천여자중</v>
      </c>
      <c r="E38" s="72" t="str">
        <f>[70]결승기록지!$F$11</f>
        <v>4:53.48</v>
      </c>
      <c r="F38" s="70" t="str">
        <f>[70]결승기록지!$C$12</f>
        <v>이서진</v>
      </c>
      <c r="G38" s="71" t="str">
        <f>[70]결승기록지!$E$12</f>
        <v>부천여자중</v>
      </c>
      <c r="H38" s="72" t="str">
        <f>[70]결승기록지!$F$12</f>
        <v>4:53.54</v>
      </c>
      <c r="I38" s="70" t="str">
        <f>[70]결승기록지!$C$13</f>
        <v>이미지</v>
      </c>
      <c r="J38" s="71" t="str">
        <f>[70]결승기록지!$E$13</f>
        <v>대전체육중</v>
      </c>
      <c r="K38" s="72" t="str">
        <f>[70]결승기록지!$F$13</f>
        <v>4:54.50</v>
      </c>
      <c r="L38" s="70" t="str">
        <f>[70]결승기록지!$C$14</f>
        <v>유소영</v>
      </c>
      <c r="M38" s="71" t="str">
        <f>[70]결승기록지!$E$14</f>
        <v>행당중</v>
      </c>
      <c r="N38" s="72" t="str">
        <f>[70]결승기록지!$F$14</f>
        <v>4:55.16</v>
      </c>
      <c r="O38" s="70" t="str">
        <f>[70]결승기록지!$C$15</f>
        <v>김보미</v>
      </c>
      <c r="P38" s="71" t="str">
        <f>[70]결승기록지!$E$15</f>
        <v>용인중</v>
      </c>
      <c r="Q38" s="72" t="str">
        <f>[70]결승기록지!$F$15</f>
        <v>5:09.65</v>
      </c>
      <c r="R38" s="70" t="str">
        <f>[70]결승기록지!$C$16</f>
        <v>이민지</v>
      </c>
      <c r="S38" s="71" t="str">
        <f>[70]결승기록지!$E$16</f>
        <v>대전체육중</v>
      </c>
      <c r="T38" s="72" t="str">
        <f>[70]결승기록지!$F$16</f>
        <v>5:19.90</v>
      </c>
      <c r="U38" s="70" t="str">
        <f>[70]결승기록지!$C$17</f>
        <v>김나은</v>
      </c>
      <c r="V38" s="71" t="str">
        <f>[70]결승기록지!$E$17</f>
        <v>정선중</v>
      </c>
      <c r="W38" s="72" t="str">
        <f>[70]결승기록지!$F$17</f>
        <v>5:28.28</v>
      </c>
      <c r="X38" s="70" t="str">
        <f>[70]결승기록지!$C$18</f>
        <v>이지민</v>
      </c>
      <c r="Y38" s="71" t="str">
        <f>[70]결승기록지!$E$18</f>
        <v>광동중</v>
      </c>
      <c r="Z38" s="72" t="str">
        <f>[70]결승기록지!$F$18</f>
        <v>5:33.99</v>
      </c>
    </row>
    <row r="39" spans="1:29" s="27" customFormat="1" ht="13.5" customHeight="1">
      <c r="A39" s="40">
        <v>5</v>
      </c>
      <c r="B39" s="91" t="s">
        <v>109</v>
      </c>
      <c r="C39" s="70" t="str">
        <f>[71]결승기록지!$C$11</f>
        <v>유소영</v>
      </c>
      <c r="D39" s="71" t="str">
        <f>[71]결승기록지!$E$11</f>
        <v>행당중</v>
      </c>
      <c r="E39" s="72" t="str">
        <f>[71]결승기록지!$F$11</f>
        <v>11:09.41</v>
      </c>
      <c r="F39" s="70" t="str">
        <f>[71]결승기록지!$C$12</f>
        <v>김가은</v>
      </c>
      <c r="G39" s="71" t="str">
        <f>[71]결승기록지!$E$12</f>
        <v>부천여자중</v>
      </c>
      <c r="H39" s="72" t="str">
        <f>[71]결승기록지!$F$12</f>
        <v>11:16.71</v>
      </c>
      <c r="I39" s="70" t="str">
        <f>[71]결승기록지!$C$13</f>
        <v>이민지</v>
      </c>
      <c r="J39" s="71" t="str">
        <f>[71]결승기록지!$E$13</f>
        <v>대전체육중</v>
      </c>
      <c r="K39" s="72" t="str">
        <f>[71]결승기록지!$F$13</f>
        <v>11:57.31</v>
      </c>
      <c r="L39" s="70" t="str">
        <f>[71]결승기록지!$C$14</f>
        <v>김나은</v>
      </c>
      <c r="M39" s="71" t="str">
        <f>[71]결승기록지!$E$14</f>
        <v>정선중</v>
      </c>
      <c r="N39" s="72" t="str">
        <f>[71]결승기록지!$F$14</f>
        <v>12:11.05</v>
      </c>
      <c r="O39" s="70" t="str">
        <f>[71]결승기록지!$C$15</f>
        <v>이미지</v>
      </c>
      <c r="P39" s="71" t="str">
        <f>[71]결승기록지!$E$15</f>
        <v>대전체육중</v>
      </c>
      <c r="Q39" s="72" t="str">
        <f>[71]결승기록지!$F$15</f>
        <v>12:13.05</v>
      </c>
      <c r="R39" s="70" t="str">
        <f>[71]결승기록지!$C$16</f>
        <v>선민주</v>
      </c>
      <c r="S39" s="71" t="str">
        <f>[71]결승기록지!$E$16</f>
        <v>광주체육중</v>
      </c>
      <c r="T39" s="72" t="str">
        <f>[71]결승기록지!$F$16</f>
        <v>13:20.82</v>
      </c>
      <c r="U39" s="70" t="str">
        <f>[71]결승기록지!$C$17</f>
        <v>김재연</v>
      </c>
      <c r="V39" s="71" t="str">
        <f>[71]결승기록지!$E$17</f>
        <v>신정여자중</v>
      </c>
      <c r="W39" s="72" t="str">
        <f>[71]결승기록지!$F$17</f>
        <v>14:03.23</v>
      </c>
      <c r="X39" s="70"/>
      <c r="Y39" s="71"/>
      <c r="Z39" s="72"/>
    </row>
    <row r="40" spans="1:29" s="27" customFormat="1" ht="13.5" customHeight="1">
      <c r="A40" s="109">
        <v>1</v>
      </c>
      <c r="B40" s="69" t="s">
        <v>103</v>
      </c>
      <c r="C40" s="70" t="str">
        <f>[72]결승기록지!$C$11</f>
        <v>강예다</v>
      </c>
      <c r="D40" s="71" t="str">
        <f>[72]결승기록지!$E$11</f>
        <v>덕정중</v>
      </c>
      <c r="E40" s="72" t="str">
        <f>[72]결승기록지!$F$11</f>
        <v>15.78</v>
      </c>
      <c r="F40" s="70" t="str">
        <f>[72]결승기록지!$C$12</f>
        <v>민소윤</v>
      </c>
      <c r="G40" s="71" t="str">
        <f>[72]결승기록지!$E$12</f>
        <v>거제중앙중</v>
      </c>
      <c r="H40" s="72" t="str">
        <f>[72]결승기록지!$F$12</f>
        <v>17.70</v>
      </c>
      <c r="I40" s="70" t="str">
        <f>[72]결승기록지!$C$13</f>
        <v>강현경</v>
      </c>
      <c r="J40" s="71" t="str">
        <f>[72]결승기록지!$E$13</f>
        <v>조치원중</v>
      </c>
      <c r="K40" s="72" t="str">
        <f>[72]결승기록지!$F$13</f>
        <v>18.50</v>
      </c>
      <c r="L40" s="70" t="str">
        <f>[72]결승기록지!$C$14</f>
        <v>김연진</v>
      </c>
      <c r="M40" s="71" t="str">
        <f>[72]결승기록지!$E$14</f>
        <v>통영중앙중</v>
      </c>
      <c r="N40" s="72" t="str">
        <f>[72]결승기록지!$F$14</f>
        <v>18.76</v>
      </c>
      <c r="O40" s="70" t="str">
        <f>[72]결승기록지!$C$15</f>
        <v>이현채</v>
      </c>
      <c r="P40" s="71" t="str">
        <f>[72]결승기록지!$E$15</f>
        <v>전라중</v>
      </c>
      <c r="Q40" s="72" t="str">
        <f>[72]결승기록지!$F$15</f>
        <v>18.79</v>
      </c>
      <c r="R40" s="70" t="str">
        <f>[72]결승기록지!$C$16</f>
        <v>김보영</v>
      </c>
      <c r="S40" s="71" t="str">
        <f>[72]결승기록지!$E$16</f>
        <v>인제중</v>
      </c>
      <c r="T40" s="72" t="str">
        <f>[72]결승기록지!$F$16</f>
        <v>19.03</v>
      </c>
      <c r="U40" s="70"/>
      <c r="V40" s="71"/>
      <c r="W40" s="72"/>
      <c r="X40" s="70"/>
      <c r="Y40" s="71"/>
      <c r="Z40" s="72"/>
    </row>
    <row r="41" spans="1:29" s="27" customFormat="1" ht="13.5" customHeight="1">
      <c r="A41" s="109"/>
      <c r="B41" s="73" t="s">
        <v>20</v>
      </c>
      <c r="C41" s="87"/>
      <c r="D41" s="88" t="str">
        <f>[72]결승기록지!$G$8</f>
        <v>1.1</v>
      </c>
      <c r="E41" s="89"/>
      <c r="F41" s="89"/>
      <c r="G41" s="89"/>
      <c r="H41" s="89"/>
      <c r="I41" s="89"/>
      <c r="J41" s="89"/>
      <c r="K41" s="89"/>
      <c r="L41" s="89"/>
      <c r="M41" s="89"/>
      <c r="N41" s="89"/>
      <c r="O41" s="89"/>
      <c r="P41" s="89"/>
      <c r="Q41" s="89"/>
      <c r="R41" s="89"/>
      <c r="S41" s="89"/>
      <c r="T41" s="89"/>
      <c r="U41" s="89"/>
      <c r="V41" s="89"/>
      <c r="W41" s="89"/>
      <c r="X41" s="89"/>
      <c r="Y41" s="89"/>
      <c r="Z41" s="90"/>
    </row>
    <row r="42" spans="1:29" s="27" customFormat="1" ht="13.5" customHeight="1">
      <c r="A42" s="44">
        <v>2</v>
      </c>
      <c r="B42" s="96" t="s">
        <v>32</v>
      </c>
      <c r="C42" s="76" t="str">
        <f>[73]높이!$C$11</f>
        <v>정세은</v>
      </c>
      <c r="D42" s="97" t="str">
        <f>[73]높이!$E$11</f>
        <v>진주대곡중</v>
      </c>
      <c r="E42" s="98" t="str">
        <f>[73]높이!$F$11</f>
        <v>1.45</v>
      </c>
      <c r="F42" s="76" t="str">
        <f>[73]높이!$C$12</f>
        <v>김채현</v>
      </c>
      <c r="G42" s="97" t="str">
        <f>[73]높이!$E$12</f>
        <v>광주체육중</v>
      </c>
      <c r="H42" s="98" t="str">
        <f>[73]높이!$F$12</f>
        <v>1.45</v>
      </c>
      <c r="I42" s="76" t="str">
        <f>[73]높이!$C$13</f>
        <v>이바다</v>
      </c>
      <c r="J42" s="97" t="str">
        <f>[73]높이!$E$13</f>
        <v>경북체육중</v>
      </c>
      <c r="K42" s="98" t="str">
        <f>[73]높이!$F$13</f>
        <v>1.30</v>
      </c>
      <c r="L42" s="76"/>
      <c r="M42" s="97"/>
      <c r="N42" s="98"/>
      <c r="O42" s="76"/>
      <c r="P42" s="97"/>
      <c r="Q42" s="98"/>
      <c r="R42" s="76"/>
      <c r="S42" s="97"/>
      <c r="T42" s="99"/>
      <c r="U42" s="76"/>
      <c r="V42" s="97"/>
      <c r="W42" s="99"/>
      <c r="X42" s="76"/>
      <c r="Y42" s="97"/>
      <c r="Z42" s="98"/>
      <c r="AA42" s="19"/>
      <c r="AB42" s="19"/>
      <c r="AC42" s="19"/>
    </row>
    <row r="43" spans="1:29" s="27" customFormat="1" ht="13.5" customHeight="1">
      <c r="A43" s="44">
        <v>3</v>
      </c>
      <c r="B43" s="96" t="s">
        <v>97</v>
      </c>
      <c r="C43" s="76" t="str">
        <f>[73]장대!$C$11</f>
        <v>박서해</v>
      </c>
      <c r="D43" s="97" t="str">
        <f>[73]장대!$E$11</f>
        <v>경기체육중</v>
      </c>
      <c r="E43" s="98" t="str">
        <f>[73]장대!$F$11</f>
        <v>2.50</v>
      </c>
      <c r="F43" s="76"/>
      <c r="G43" s="97"/>
      <c r="H43" s="98"/>
      <c r="I43" s="76"/>
      <c r="J43" s="97"/>
      <c r="K43" s="98"/>
      <c r="L43" s="76"/>
      <c r="M43" s="97"/>
      <c r="N43" s="98"/>
      <c r="O43" s="76"/>
      <c r="P43" s="97"/>
      <c r="Q43" s="98"/>
      <c r="R43" s="76"/>
      <c r="S43" s="97"/>
      <c r="T43" s="99"/>
      <c r="U43" s="76"/>
      <c r="V43" s="97"/>
      <c r="W43" s="99"/>
      <c r="X43" s="76"/>
      <c r="Y43" s="97"/>
      <c r="Z43" s="98"/>
      <c r="AA43" s="19"/>
      <c r="AB43" s="19"/>
      <c r="AC43" s="19"/>
    </row>
    <row r="44" spans="1:29" s="27" customFormat="1" ht="13.5" customHeight="1">
      <c r="A44" s="109">
        <v>2</v>
      </c>
      <c r="B44" s="69" t="s">
        <v>21</v>
      </c>
      <c r="C44" s="70" t="str">
        <f>[73]멀리!$C$11</f>
        <v>최연서</v>
      </c>
      <c r="D44" s="71" t="str">
        <f>[73]멀리!$E$11</f>
        <v>전라중</v>
      </c>
      <c r="E44" s="72" t="str">
        <f>[73]멀리!$F$11</f>
        <v>5.10</v>
      </c>
      <c r="F44" s="70" t="str">
        <f>[73]멀리!$C$12</f>
        <v>신다연</v>
      </c>
      <c r="G44" s="71" t="str">
        <f>[73]멀리!$E$12</f>
        <v>인화여자중</v>
      </c>
      <c r="H44" s="100" t="str">
        <f>[73]멀리!$F$12</f>
        <v>4.98</v>
      </c>
      <c r="I44" s="70" t="str">
        <f>[73]멀리!$C$13</f>
        <v>최혜지</v>
      </c>
      <c r="J44" s="71" t="str">
        <f>[73]멀리!$E$13</f>
        <v>부원여자중</v>
      </c>
      <c r="K44" s="100" t="str">
        <f>[73]멀리!$F$13</f>
        <v>4.98</v>
      </c>
      <c r="L44" s="70" t="str">
        <f>[73]멀리!$C$14</f>
        <v>박소연</v>
      </c>
      <c r="M44" s="71" t="str">
        <f>[73]멀리!$E$14</f>
        <v>부원여자중</v>
      </c>
      <c r="N44" s="72" t="str">
        <f>[73]멀리!$F$14</f>
        <v>4.66</v>
      </c>
      <c r="O44" s="70" t="str">
        <f>[73]멀리!$C$15</f>
        <v>박시윤</v>
      </c>
      <c r="P44" s="71" t="str">
        <f>[73]멀리!$E$15</f>
        <v>진주대곡중</v>
      </c>
      <c r="Q44" s="100" t="str">
        <f>[73]멀리!$F$15</f>
        <v>4.35</v>
      </c>
      <c r="R44" s="70" t="str">
        <f>[73]멀리!$C$16</f>
        <v>오미화</v>
      </c>
      <c r="S44" s="71" t="str">
        <f>[73]멀리!$E$16</f>
        <v>인화여자중</v>
      </c>
      <c r="T44" s="72" t="str">
        <f>[73]멀리!$F$16</f>
        <v>4.31</v>
      </c>
      <c r="U44" s="70" t="str">
        <f>[73]멀리!$C$17</f>
        <v>주민지</v>
      </c>
      <c r="V44" s="71" t="str">
        <f>[73]멀리!$E$17</f>
        <v>광주체육중</v>
      </c>
      <c r="W44" s="72" t="str">
        <f>[73]멀리!$F$17</f>
        <v>4.28</v>
      </c>
      <c r="X44" s="70"/>
      <c r="Y44" s="71"/>
      <c r="Z44" s="72"/>
    </row>
    <row r="45" spans="1:29" s="27" customFormat="1" ht="13.5" customHeight="1">
      <c r="A45" s="109"/>
      <c r="B45" s="73" t="s">
        <v>20</v>
      </c>
      <c r="C45" s="101"/>
      <c r="D45" s="88" t="str">
        <f>[73]멀리!$G$11</f>
        <v>0.2</v>
      </c>
      <c r="E45" s="90"/>
      <c r="F45" s="87"/>
      <c r="G45" s="88" t="str">
        <f>[73]멀리!$G$12</f>
        <v>-0.0</v>
      </c>
      <c r="H45" s="107"/>
      <c r="I45" s="87"/>
      <c r="J45" s="88" t="str">
        <f>[73]멀리!$G$13</f>
        <v>-0.0</v>
      </c>
      <c r="K45" s="90"/>
      <c r="L45" s="101"/>
      <c r="M45" s="88" t="str">
        <f>[73]멀리!$G$14</f>
        <v>-0.0</v>
      </c>
      <c r="N45" s="90"/>
      <c r="O45" s="87"/>
      <c r="P45" s="88" t="str">
        <f>[73]멀리!$G$15</f>
        <v>-0.0</v>
      </c>
      <c r="Q45" s="90"/>
      <c r="R45" s="87"/>
      <c r="S45" s="88" t="str">
        <f>[73]멀리!$G$16</f>
        <v>-0.0</v>
      </c>
      <c r="T45" s="107"/>
      <c r="U45" s="103"/>
      <c r="V45" s="88" t="str">
        <f>[73]멀리!$G$17</f>
        <v>-0.3</v>
      </c>
      <c r="W45" s="107"/>
      <c r="X45" s="87"/>
      <c r="Y45" s="88"/>
      <c r="Z45" s="90"/>
    </row>
    <row r="46" spans="1:29" s="27" customFormat="1" ht="13.5" customHeight="1">
      <c r="A46" s="109">
        <v>4</v>
      </c>
      <c r="B46" s="69" t="s">
        <v>98</v>
      </c>
      <c r="C46" s="70" t="str">
        <f>[73]세단!$C$11</f>
        <v>서예지</v>
      </c>
      <c r="D46" s="71" t="str">
        <f>[73]세단!$E$11</f>
        <v>광양백운중</v>
      </c>
      <c r="E46" s="72" t="str">
        <f>[73]세단!$F$11</f>
        <v>11.96 CR</v>
      </c>
      <c r="F46" s="70" t="str">
        <f>[73]세단!$C$12</f>
        <v>최연서</v>
      </c>
      <c r="G46" s="71" t="str">
        <f>[73]세단!$E$12</f>
        <v>전라중</v>
      </c>
      <c r="H46" s="100" t="str">
        <f>[73]세단!$F$12</f>
        <v>11.21</v>
      </c>
      <c r="I46" s="70" t="str">
        <f>[73]세단!$C$13</f>
        <v>박소연</v>
      </c>
      <c r="J46" s="71" t="str">
        <f>[73]세단!$E$13</f>
        <v>부원여자중</v>
      </c>
      <c r="K46" s="100" t="str">
        <f>[73]세단!$F$13</f>
        <v>10.84</v>
      </c>
      <c r="L46" s="70" t="str">
        <f>[73]세단!$C$14</f>
        <v>김채현</v>
      </c>
      <c r="M46" s="71" t="str">
        <f>[73]세단!$E$14</f>
        <v>광주체육중</v>
      </c>
      <c r="N46" s="72" t="str">
        <f>[73]세단!$F$14</f>
        <v>10.27</v>
      </c>
      <c r="O46" s="70"/>
      <c r="P46" s="71"/>
      <c r="Q46" s="100"/>
      <c r="R46" s="70"/>
      <c r="S46" s="71"/>
      <c r="T46" s="72"/>
      <c r="U46" s="70"/>
      <c r="V46" s="71"/>
      <c r="W46" s="72"/>
      <c r="X46" s="70"/>
      <c r="Y46" s="71"/>
      <c r="Z46" s="72"/>
    </row>
    <row r="47" spans="1:29" s="27" customFormat="1" ht="13.5" customHeight="1">
      <c r="A47" s="109"/>
      <c r="B47" s="73" t="s">
        <v>20</v>
      </c>
      <c r="C47" s="101"/>
      <c r="D47" s="88" t="str">
        <f>[73]세단!$G$11</f>
        <v>0.2</v>
      </c>
      <c r="E47" s="90"/>
      <c r="F47" s="87"/>
      <c r="G47" s="88" t="str">
        <f>[73]세단!$G$12</f>
        <v>0.6</v>
      </c>
      <c r="H47" s="107"/>
      <c r="I47" s="87"/>
      <c r="J47" s="88" t="str">
        <f>[73]세단!$G$13</f>
        <v>-0.5</v>
      </c>
      <c r="K47" s="90"/>
      <c r="L47" s="101"/>
      <c r="M47" s="88" t="str">
        <f>[73]세단!$G$14</f>
        <v>-0.3</v>
      </c>
      <c r="N47" s="90"/>
      <c r="O47" s="87"/>
      <c r="P47" s="88"/>
      <c r="Q47" s="90"/>
      <c r="R47" s="87"/>
      <c r="S47" s="88"/>
      <c r="T47" s="107"/>
      <c r="U47" s="103"/>
      <c r="V47" s="88"/>
      <c r="W47" s="107"/>
      <c r="X47" s="87"/>
      <c r="Y47" s="88"/>
      <c r="Z47" s="90"/>
    </row>
    <row r="48" spans="1:29" s="27" customFormat="1" ht="13.5" customHeight="1">
      <c r="A48" s="40">
        <v>2</v>
      </c>
      <c r="B48" s="91" t="s">
        <v>25</v>
      </c>
      <c r="C48" s="92" t="str">
        <f>[73]포환!$C$11</f>
        <v>김나현</v>
      </c>
      <c r="D48" s="93" t="str">
        <f>[73]포환!$E$11</f>
        <v>익산지원중</v>
      </c>
      <c r="E48" s="94" t="str">
        <f>[73]포환!$F$11</f>
        <v>14.02</v>
      </c>
      <c r="F48" s="92" t="str">
        <f>[73]포환!$C$12</f>
        <v>마소영</v>
      </c>
      <c r="G48" s="93" t="str">
        <f>[73]포환!$E$12</f>
        <v>주례여자중</v>
      </c>
      <c r="H48" s="94" t="str">
        <f>[73]포환!$F$12</f>
        <v>11.60</v>
      </c>
      <c r="I48" s="92" t="str">
        <f>[73]포환!$C$13</f>
        <v>이주은</v>
      </c>
      <c r="J48" s="93" t="str">
        <f>[73]포환!$E$13</f>
        <v>부산체육중</v>
      </c>
      <c r="K48" s="94" t="str">
        <f>[73]포환!$F$13</f>
        <v>10.15</v>
      </c>
      <c r="L48" s="92" t="str">
        <f>[73]포환!$C$14</f>
        <v>조은채</v>
      </c>
      <c r="M48" s="93" t="str">
        <f>[73]포환!$E$14</f>
        <v>광동중</v>
      </c>
      <c r="N48" s="94" t="str">
        <f>[73]포환!$F$14</f>
        <v>9.09</v>
      </c>
      <c r="O48" s="92"/>
      <c r="P48" s="93"/>
      <c r="Q48" s="94"/>
      <c r="R48" s="92"/>
      <c r="S48" s="93"/>
      <c r="T48" s="95"/>
      <c r="U48" s="92"/>
      <c r="V48" s="93"/>
      <c r="W48" s="95"/>
      <c r="X48" s="92"/>
      <c r="Y48" s="93"/>
      <c r="Z48" s="95"/>
    </row>
    <row r="49" spans="1:26" s="27" customFormat="1" ht="13.5" customHeight="1">
      <c r="A49" s="40">
        <v>1</v>
      </c>
      <c r="B49" s="91" t="s">
        <v>99</v>
      </c>
      <c r="C49" s="92" t="str">
        <f>[73]원반!$C$11</f>
        <v>김나현</v>
      </c>
      <c r="D49" s="93" t="str">
        <f>[73]원반!$E$11</f>
        <v>익산지원중</v>
      </c>
      <c r="E49" s="94" t="str">
        <f>[73]원반!$F$11</f>
        <v>37.84 CR</v>
      </c>
      <c r="F49" s="92" t="str">
        <f>[73]원반!$C$12</f>
        <v>서성은</v>
      </c>
      <c r="G49" s="93" t="str">
        <f>[73]원반!$E$12</f>
        <v>경기체육중</v>
      </c>
      <c r="H49" s="94" t="str">
        <f>[73]원반!$F$12</f>
        <v>30.43</v>
      </c>
      <c r="I49" s="92" t="str">
        <f>[73]원반!$C$13</f>
        <v>마소영</v>
      </c>
      <c r="J49" s="93" t="str">
        <f>[73]원반!$E$13</f>
        <v>주례여자중</v>
      </c>
      <c r="K49" s="94" t="str">
        <f>[73]원반!$F$13</f>
        <v>27.51</v>
      </c>
      <c r="L49" s="92" t="str">
        <f>[73]원반!$C$14</f>
        <v>최아빈</v>
      </c>
      <c r="M49" s="93" t="str">
        <f>[73]원반!$E$14</f>
        <v>간석여자중</v>
      </c>
      <c r="N49" s="94" t="str">
        <f>[73]원반!$F$14</f>
        <v>27.01</v>
      </c>
      <c r="O49" s="92" t="str">
        <f>[73]원반!$C$15</f>
        <v>모서영</v>
      </c>
      <c r="P49" s="93" t="str">
        <f>[73]원반!$E$15</f>
        <v>광주체육중</v>
      </c>
      <c r="Q49" s="94" t="str">
        <f>[73]원반!$F$15</f>
        <v>19.12</v>
      </c>
      <c r="R49" s="92"/>
      <c r="S49" s="93"/>
      <c r="T49" s="95"/>
      <c r="U49" s="92"/>
      <c r="V49" s="93"/>
      <c r="W49" s="95"/>
      <c r="X49" s="92"/>
      <c r="Y49" s="93"/>
      <c r="Z49" s="95"/>
    </row>
    <row r="50" spans="1:26" s="27" customFormat="1" ht="13.5" customHeight="1">
      <c r="A50" s="40">
        <v>2</v>
      </c>
      <c r="B50" s="91" t="s">
        <v>101</v>
      </c>
      <c r="C50" s="92" t="str">
        <f>[73]투창!$C$11</f>
        <v>유혜정</v>
      </c>
      <c r="D50" s="93" t="str">
        <f>[73]투창!$E$11</f>
        <v>가좌여자중</v>
      </c>
      <c r="E50" s="94" t="str">
        <f>[73]투창!$F$11</f>
        <v>36.47</v>
      </c>
      <c r="F50" s="92" t="str">
        <f>[73]투창!$C$12</f>
        <v>김지연</v>
      </c>
      <c r="G50" s="93" t="str">
        <f>[73]투창!$E$12</f>
        <v>경안여자중</v>
      </c>
      <c r="H50" s="94" t="str">
        <f>[73]투창!$F$12</f>
        <v>33.17</v>
      </c>
      <c r="I50" s="92" t="str">
        <f>[73]투창!$C$13</f>
        <v>이지효</v>
      </c>
      <c r="J50" s="93" t="str">
        <f>[73]투창!$E$13</f>
        <v>경기체육중</v>
      </c>
      <c r="K50" s="94" t="str">
        <f>[73]투창!$F$13</f>
        <v>28.49</v>
      </c>
      <c r="L50" s="92" t="str">
        <f>[73]투창!$C$14</f>
        <v>조은채</v>
      </c>
      <c r="M50" s="93" t="str">
        <f>[73]투창!$E$14</f>
        <v>광동중</v>
      </c>
      <c r="N50" s="94" t="str">
        <f>[73]투창!$F$14</f>
        <v>23.45</v>
      </c>
      <c r="O50" s="92"/>
      <c r="P50" s="93"/>
      <c r="Q50" s="94"/>
      <c r="R50" s="92"/>
      <c r="S50" s="93"/>
      <c r="T50" s="95"/>
      <c r="U50" s="92"/>
      <c r="V50" s="93"/>
      <c r="W50" s="95"/>
      <c r="X50" s="92"/>
      <c r="Y50" s="93"/>
      <c r="Z50" s="95"/>
    </row>
    <row r="51" spans="1:26" s="27" customFormat="1" ht="13.5" customHeight="1">
      <c r="A51" s="33"/>
      <c r="B51" s="19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</row>
    <row r="52" spans="1:26" s="9" customFormat="1" ht="14.25" customHeight="1">
      <c r="A52" s="36"/>
      <c r="B52" s="11" t="s">
        <v>49</v>
      </c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</row>
    <row r="53" spans="1:26">
      <c r="A53" s="36"/>
    </row>
    <row r="54" spans="1:26">
      <c r="A54" s="36"/>
    </row>
  </sheetData>
  <mergeCells count="16">
    <mergeCell ref="A40:A41"/>
    <mergeCell ref="A44:A45"/>
    <mergeCell ref="A46:A47"/>
    <mergeCell ref="A20:A21"/>
    <mergeCell ref="A22:A23"/>
    <mergeCell ref="B28:C28"/>
    <mergeCell ref="F28:S28"/>
    <mergeCell ref="A32:A33"/>
    <mergeCell ref="A34:A35"/>
    <mergeCell ref="E2:T2"/>
    <mergeCell ref="B3:C3"/>
    <mergeCell ref="F3:S3"/>
    <mergeCell ref="A7:A8"/>
    <mergeCell ref="A9:A10"/>
    <mergeCell ref="A15:A16"/>
    <mergeCell ref="F18:H18"/>
  </mergeCells>
  <phoneticPr fontId="2" type="noConversion"/>
  <pageMargins left="0.35433070866141736" right="0" top="0" bottom="0" header="0" footer="0"/>
  <pageSetup paperSize="9" scale="76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60"/>
  <sheetViews>
    <sheetView showGridLines="0" view="pageBreakPreview" topLeftCell="A2" zoomScale="110" zoomScaleSheetLayoutView="110" workbookViewId="0">
      <selection activeCell="E2" sqref="E2:T2"/>
    </sheetView>
  </sheetViews>
  <sheetFormatPr defaultRowHeight="13.5"/>
  <cols>
    <col min="1" max="1" width="2.33203125" style="35" customWidth="1"/>
    <col min="2" max="2" width="5.44140625" customWidth="1"/>
    <col min="3" max="3" width="3.77734375" customWidth="1"/>
    <col min="4" max="4" width="4.77734375" customWidth="1"/>
    <col min="5" max="5" width="5.77734375" customWidth="1"/>
    <col min="6" max="6" width="3.77734375" customWidth="1"/>
    <col min="7" max="7" width="4.77734375" customWidth="1"/>
    <col min="8" max="8" width="5.77734375" customWidth="1"/>
    <col min="9" max="9" width="3.77734375" customWidth="1"/>
    <col min="10" max="10" width="4.77734375" customWidth="1"/>
    <col min="11" max="11" width="5.77734375" customWidth="1"/>
    <col min="12" max="12" width="3.77734375" customWidth="1"/>
    <col min="13" max="13" width="4.77734375" customWidth="1"/>
    <col min="14" max="14" width="5.77734375" customWidth="1"/>
    <col min="15" max="15" width="3.77734375" customWidth="1"/>
    <col min="16" max="16" width="4.77734375" customWidth="1"/>
    <col min="17" max="17" width="5.77734375" customWidth="1"/>
    <col min="18" max="18" width="3.77734375" customWidth="1"/>
    <col min="19" max="19" width="4.77734375" customWidth="1"/>
    <col min="20" max="20" width="5.77734375" customWidth="1"/>
    <col min="21" max="21" width="3.77734375" customWidth="1"/>
    <col min="22" max="22" width="4.77734375" customWidth="1"/>
    <col min="23" max="23" width="5.77734375" customWidth="1"/>
    <col min="24" max="24" width="3.77734375" customWidth="1"/>
    <col min="25" max="25" width="4.77734375" customWidth="1"/>
    <col min="26" max="26" width="5.77734375" customWidth="1"/>
  </cols>
  <sheetData>
    <row r="1" spans="1:26">
      <c r="A1" s="34"/>
    </row>
    <row r="2" spans="1:26" s="9" customFormat="1" ht="36.75" customHeight="1" thickBot="1">
      <c r="A2" s="34"/>
      <c r="B2" s="10"/>
      <c r="C2" s="10"/>
      <c r="D2" s="10"/>
      <c r="E2" s="112" t="s">
        <v>84</v>
      </c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3"/>
      <c r="Q2" s="113"/>
      <c r="R2" s="113"/>
      <c r="S2" s="113"/>
      <c r="T2" s="113"/>
      <c r="U2" s="31" t="s">
        <v>24</v>
      </c>
      <c r="V2" s="31"/>
      <c r="W2" s="31"/>
      <c r="X2" s="31"/>
      <c r="Y2" s="31"/>
      <c r="Z2" s="31"/>
    </row>
    <row r="3" spans="1:26" s="9" customFormat="1" ht="14.25" thickTop="1">
      <c r="A3" s="35"/>
      <c r="B3" s="110" t="s">
        <v>88</v>
      </c>
      <c r="C3" s="110"/>
      <c r="D3" s="10"/>
      <c r="E3" s="10"/>
      <c r="F3" s="114" t="s">
        <v>85</v>
      </c>
      <c r="G3" s="114"/>
      <c r="H3" s="114"/>
      <c r="I3" s="114"/>
      <c r="J3" s="114"/>
      <c r="K3" s="114"/>
      <c r="L3" s="114"/>
      <c r="M3" s="114"/>
      <c r="N3" s="114"/>
      <c r="O3" s="114"/>
      <c r="P3" s="114"/>
      <c r="Q3" s="114"/>
      <c r="R3" s="114"/>
      <c r="S3" s="114"/>
      <c r="T3" s="10"/>
      <c r="U3" s="10"/>
      <c r="V3" s="10"/>
      <c r="W3" s="10"/>
      <c r="X3" s="10"/>
      <c r="Y3" s="10"/>
      <c r="Z3" s="10"/>
    </row>
    <row r="4" spans="1:26" ht="9.75" customHeight="1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>
      <c r="B5" s="7" t="s">
        <v>8</v>
      </c>
      <c r="C5" s="2"/>
      <c r="D5" s="3" t="s">
        <v>0</v>
      </c>
      <c r="E5" s="4"/>
      <c r="F5" s="2"/>
      <c r="G5" s="3" t="s">
        <v>12</v>
      </c>
      <c r="H5" s="4"/>
      <c r="I5" s="2"/>
      <c r="J5" s="3" t="s">
        <v>1</v>
      </c>
      <c r="K5" s="4"/>
      <c r="L5" s="2"/>
      <c r="M5" s="3" t="s">
        <v>2</v>
      </c>
      <c r="N5" s="4"/>
      <c r="O5" s="2"/>
      <c r="P5" s="3" t="s">
        <v>3</v>
      </c>
      <c r="Q5" s="4"/>
      <c r="R5" s="2"/>
      <c r="S5" s="3" t="s">
        <v>4</v>
      </c>
      <c r="T5" s="4"/>
      <c r="U5" s="2"/>
      <c r="V5" s="3" t="s">
        <v>5</v>
      </c>
      <c r="W5" s="4"/>
      <c r="X5" s="2"/>
      <c r="Y5" s="3" t="s">
        <v>10</v>
      </c>
      <c r="Z5" s="4"/>
    </row>
    <row r="6" spans="1:26" ht="14.25" thickBot="1">
      <c r="A6" s="36"/>
      <c r="B6" s="6" t="s">
        <v>18</v>
      </c>
      <c r="C6" s="5" t="s">
        <v>6</v>
      </c>
      <c r="D6" s="5" t="s">
        <v>11</v>
      </c>
      <c r="E6" s="5" t="s">
        <v>7</v>
      </c>
      <c r="F6" s="5" t="s">
        <v>6</v>
      </c>
      <c r="G6" s="5" t="s">
        <v>11</v>
      </c>
      <c r="H6" s="5" t="s">
        <v>7</v>
      </c>
      <c r="I6" s="5" t="s">
        <v>6</v>
      </c>
      <c r="J6" s="5" t="s">
        <v>11</v>
      </c>
      <c r="K6" s="5" t="s">
        <v>7</v>
      </c>
      <c r="L6" s="5" t="s">
        <v>6</v>
      </c>
      <c r="M6" s="5" t="s">
        <v>11</v>
      </c>
      <c r="N6" s="5" t="s">
        <v>7</v>
      </c>
      <c r="O6" s="5" t="s">
        <v>6</v>
      </c>
      <c r="P6" s="5" t="s">
        <v>11</v>
      </c>
      <c r="Q6" s="5" t="s">
        <v>7</v>
      </c>
      <c r="R6" s="5" t="s">
        <v>6</v>
      </c>
      <c r="S6" s="5" t="s">
        <v>11</v>
      </c>
      <c r="T6" s="5" t="s">
        <v>7</v>
      </c>
      <c r="U6" s="5" t="s">
        <v>6</v>
      </c>
      <c r="V6" s="5" t="s">
        <v>11</v>
      </c>
      <c r="W6" s="5" t="s">
        <v>7</v>
      </c>
      <c r="X6" s="5" t="s">
        <v>6</v>
      </c>
      <c r="Y6" s="5" t="s">
        <v>11</v>
      </c>
      <c r="Z6" s="5" t="s">
        <v>7</v>
      </c>
    </row>
    <row r="7" spans="1:26" s="27" customFormat="1" ht="13.5" customHeight="1" thickTop="1">
      <c r="A7" s="109">
        <v>2</v>
      </c>
      <c r="B7" s="14" t="s">
        <v>19</v>
      </c>
      <c r="C7" s="20" t="str">
        <f>[74]결승기록지!$C$11</f>
        <v>장환이</v>
      </c>
      <c r="D7" s="21" t="str">
        <f>[74]결승기록지!$E$11</f>
        <v>은행고</v>
      </c>
      <c r="E7" s="22" t="str">
        <f>[74]결승기록지!$F$11</f>
        <v>11.11</v>
      </c>
      <c r="F7" s="20" t="str">
        <f>[74]결승기록지!$C$12</f>
        <v>박성빈</v>
      </c>
      <c r="G7" s="21" t="str">
        <f>[74]결승기록지!$E$12</f>
        <v>서울체육고</v>
      </c>
      <c r="H7" s="22" t="str">
        <f>[74]결승기록지!$F$12</f>
        <v>11.12</v>
      </c>
      <c r="I7" s="20" t="str">
        <f>[74]결승기록지!$C$13</f>
        <v>이예준</v>
      </c>
      <c r="J7" s="21" t="str">
        <f>[74]결승기록지!$E$13</f>
        <v>서울체육고</v>
      </c>
      <c r="K7" s="22" t="str">
        <f>[74]결승기록지!$F$13</f>
        <v>11.16</v>
      </c>
      <c r="L7" s="20" t="str">
        <f>[74]결승기록지!$C$14</f>
        <v>김시원</v>
      </c>
      <c r="M7" s="21" t="str">
        <f>[74]결승기록지!$E$14</f>
        <v>설악고</v>
      </c>
      <c r="N7" s="22" t="str">
        <f>[74]결승기록지!$F$14</f>
        <v>11.41</v>
      </c>
      <c r="O7" s="20" t="str">
        <f>[74]결승기록지!$C$15</f>
        <v>양해수</v>
      </c>
      <c r="P7" s="21" t="str">
        <f>[74]결승기록지!$E$15</f>
        <v>강원체육고</v>
      </c>
      <c r="Q7" s="22" t="str">
        <f>[74]결승기록지!$F$15</f>
        <v>11.47</v>
      </c>
      <c r="R7" s="20" t="str">
        <f>[74]결승기록지!$C$16</f>
        <v>이정수</v>
      </c>
      <c r="S7" s="21" t="str">
        <f>[74]결승기록지!$E$16</f>
        <v>부산사대부설고</v>
      </c>
      <c r="T7" s="22" t="str">
        <f>[74]결승기록지!$F$16</f>
        <v>11.59</v>
      </c>
      <c r="U7" s="20" t="str">
        <f>[74]결승기록지!$C$17</f>
        <v>심인보</v>
      </c>
      <c r="V7" s="21" t="str">
        <f>[74]결승기록지!$E$17</f>
        <v>경북체육고</v>
      </c>
      <c r="W7" s="22" t="str">
        <f>[74]결승기록지!$F$17</f>
        <v>11.69</v>
      </c>
      <c r="X7" s="20" t="str">
        <f>[74]결승기록지!$C$18</f>
        <v>김경민</v>
      </c>
      <c r="Y7" s="21" t="str">
        <f>[74]결승기록지!$E$18</f>
        <v>신명고</v>
      </c>
      <c r="Z7" s="22" t="str">
        <f>[74]결승기록지!$F$18</f>
        <v>11.73</v>
      </c>
    </row>
    <row r="8" spans="1:26" s="27" customFormat="1" ht="13.5" customHeight="1">
      <c r="A8" s="109"/>
      <c r="B8" s="13" t="s">
        <v>20</v>
      </c>
      <c r="C8" s="23"/>
      <c r="D8" s="24" t="str">
        <f>[74]결승기록지!$G$8</f>
        <v>0.0</v>
      </c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5"/>
    </row>
    <row r="9" spans="1:26" s="27" customFormat="1" ht="13.5" customHeight="1">
      <c r="A9" s="109">
        <v>1</v>
      </c>
      <c r="B9" s="14" t="s">
        <v>22</v>
      </c>
      <c r="C9" s="20" t="str">
        <f>[75]결승기록지!$C$11</f>
        <v>이예찬</v>
      </c>
      <c r="D9" s="21" t="str">
        <f>[75]결승기록지!$E$11</f>
        <v>동인천고</v>
      </c>
      <c r="E9" s="22" t="str">
        <f>[75]결승기록지!$F$11</f>
        <v>22.51</v>
      </c>
      <c r="F9" s="20" t="str">
        <f>[75]결승기록지!$C$12</f>
        <v>이예준</v>
      </c>
      <c r="G9" s="21" t="str">
        <f>[75]결승기록지!$E$12</f>
        <v>서울체육고</v>
      </c>
      <c r="H9" s="22" t="str">
        <f>[75]결승기록지!$F$12</f>
        <v>22.53</v>
      </c>
      <c r="I9" s="20" t="str">
        <f>[75]결승기록지!$C$13</f>
        <v>박성빈</v>
      </c>
      <c r="J9" s="21" t="str">
        <f>[75]결승기록지!$E$13</f>
        <v>서울체육고</v>
      </c>
      <c r="K9" s="22" t="str">
        <f>[75]결승기록지!$F$13</f>
        <v>22.56</v>
      </c>
      <c r="L9" s="20" t="str">
        <f>[75]결승기록지!$C$14</f>
        <v>양해수</v>
      </c>
      <c r="M9" s="21" t="str">
        <f>[75]결승기록지!$E$14</f>
        <v>강원체육고</v>
      </c>
      <c r="N9" s="22" t="str">
        <f>[75]결승기록지!$F$14</f>
        <v>23.12</v>
      </c>
      <c r="O9" s="20" t="str">
        <f>[75]결승기록지!$C$15</f>
        <v>심인보</v>
      </c>
      <c r="P9" s="21" t="str">
        <f>[75]결승기록지!$E$15</f>
        <v>경북체육고</v>
      </c>
      <c r="Q9" s="22" t="str">
        <f>[75]결승기록지!$F$15</f>
        <v>23.43</v>
      </c>
      <c r="R9" s="20" t="str">
        <f>[75]결승기록지!$C$16</f>
        <v>방호준</v>
      </c>
      <c r="S9" s="21" t="str">
        <f>[75]결승기록지!$E$16</f>
        <v>포천일고</v>
      </c>
      <c r="T9" s="22" t="str">
        <f>[75]결승기록지!$F$16</f>
        <v>23.45</v>
      </c>
      <c r="U9" s="20" t="str">
        <f>[75]결승기록지!$C$17</f>
        <v>최승원</v>
      </c>
      <c r="V9" s="21" t="str">
        <f>[75]결승기록지!$E$17</f>
        <v>경복고</v>
      </c>
      <c r="W9" s="22" t="str">
        <f>[75]결승기록지!$F$17</f>
        <v>23.50</v>
      </c>
      <c r="X9" s="20" t="str">
        <f>[75]결승기록지!$C$18</f>
        <v>기은결</v>
      </c>
      <c r="Y9" s="21" t="str">
        <f>[75]결승기록지!$E$18</f>
        <v>광주체육고</v>
      </c>
      <c r="Z9" s="22" t="str">
        <f>[75]결승기록지!$F$18</f>
        <v>23.78</v>
      </c>
    </row>
    <row r="10" spans="1:26" s="27" customFormat="1" ht="13.5" customHeight="1">
      <c r="A10" s="109"/>
      <c r="B10" s="13" t="s">
        <v>20</v>
      </c>
      <c r="C10" s="23"/>
      <c r="D10" s="24" t="str">
        <f>[75]결승기록지!$G$8</f>
        <v>0.1</v>
      </c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5"/>
    </row>
    <row r="11" spans="1:26" s="27" customFormat="1" ht="13.5" customHeight="1">
      <c r="A11" s="40">
        <v>3</v>
      </c>
      <c r="B11" s="15" t="s">
        <v>89</v>
      </c>
      <c r="C11" s="20" t="str">
        <f>[76]결승기록지!$C$11</f>
        <v>이예찬</v>
      </c>
      <c r="D11" s="21" t="str">
        <f>[76]결승기록지!$E$11</f>
        <v>동인천고</v>
      </c>
      <c r="E11" s="22" t="str">
        <f>[76]결승기록지!$F$11</f>
        <v>50.65</v>
      </c>
      <c r="F11" s="20" t="str">
        <f>[76]결승기록지!$C$12</f>
        <v>장근오</v>
      </c>
      <c r="G11" s="21" t="str">
        <f>[76]결승기록지!$E$12</f>
        <v>광주체고</v>
      </c>
      <c r="H11" s="22" t="str">
        <f>[76]결승기록지!$F$12</f>
        <v>52.11</v>
      </c>
      <c r="I11" s="20" t="str">
        <f>[76]결승기록지!$C$13</f>
        <v>방호준</v>
      </c>
      <c r="J11" s="21" t="str">
        <f>[76]결승기록지!$E$13</f>
        <v>포천일고</v>
      </c>
      <c r="K11" s="22" t="str">
        <f>[76]결승기록지!$F$13</f>
        <v>53.54</v>
      </c>
      <c r="L11" s="20" t="str">
        <f>[76]결승기록지!$C$14</f>
        <v>박민수</v>
      </c>
      <c r="M11" s="21" t="str">
        <f>[76]결승기록지!$E$14</f>
        <v>부산사대부고</v>
      </c>
      <c r="N11" s="22" t="str">
        <f>[76]결승기록지!$F$14</f>
        <v>53.57</v>
      </c>
      <c r="O11" s="20" t="str">
        <f>[76]결승기록지!$C$15</f>
        <v>정찬혁</v>
      </c>
      <c r="P11" s="21" t="str">
        <f>[76]결승기록지!$E$15</f>
        <v>경복고</v>
      </c>
      <c r="Q11" s="22" t="str">
        <f>[76]결승기록지!$F$15</f>
        <v>54.29</v>
      </c>
      <c r="R11" s="20" t="str">
        <f>[76]결승기록지!$C$16</f>
        <v>윤우린</v>
      </c>
      <c r="S11" s="21" t="str">
        <f>[76]결승기록지!$E$16</f>
        <v>대전체고</v>
      </c>
      <c r="T11" s="22" t="str">
        <f>[76]결승기록지!$F$16</f>
        <v>54.51</v>
      </c>
      <c r="U11" s="20" t="str">
        <f>[76]결승기록지!$C$17</f>
        <v>이준민</v>
      </c>
      <c r="V11" s="21" t="str">
        <f>[76]결승기록지!$E$17</f>
        <v>경복고</v>
      </c>
      <c r="W11" s="22" t="str">
        <f>[76]결승기록지!$F$17</f>
        <v>58.99</v>
      </c>
      <c r="X11" s="20"/>
      <c r="Y11" s="21"/>
      <c r="Z11" s="22"/>
    </row>
    <row r="12" spans="1:26" s="27" customFormat="1" ht="13.5" customHeight="1">
      <c r="A12" s="40">
        <v>1</v>
      </c>
      <c r="B12" s="15" t="s">
        <v>23</v>
      </c>
      <c r="C12" s="20" t="str">
        <f>[77]결승기록지!$C$11</f>
        <v>김태헌</v>
      </c>
      <c r="D12" s="21" t="str">
        <f>[77]결승기록지!$E$11</f>
        <v>순심고</v>
      </c>
      <c r="E12" s="22" t="str">
        <f>[77]결승기록지!$F$11</f>
        <v>1:59.89</v>
      </c>
      <c r="F12" s="20" t="str">
        <f>[77]결승기록지!$C$12</f>
        <v>장준혁</v>
      </c>
      <c r="G12" s="21" t="str">
        <f>[77]결승기록지!$E$12</f>
        <v>경북영동고</v>
      </c>
      <c r="H12" s="22" t="str">
        <f>[77]결승기록지!$F$12</f>
        <v>2:01.23</v>
      </c>
      <c r="I12" s="20" t="str">
        <f>[77]결승기록지!$C$13</f>
        <v>김주현</v>
      </c>
      <c r="J12" s="21" t="str">
        <f>[77]결승기록지!$E$13</f>
        <v>단양고</v>
      </c>
      <c r="K12" s="22" t="str">
        <f>[77]결승기록지!$F$13</f>
        <v>2:02.92</v>
      </c>
      <c r="L12" s="20" t="str">
        <f>[77]결승기록지!$C$14</f>
        <v>강선웅</v>
      </c>
      <c r="M12" s="21" t="str">
        <f>[77]결승기록지!$E$14</f>
        <v>전곡고</v>
      </c>
      <c r="N12" s="22" t="str">
        <f>[77]결승기록지!$F$14</f>
        <v>2:04.32</v>
      </c>
      <c r="O12" s="20" t="str">
        <f>[77]결승기록지!$C$15</f>
        <v>윤우린</v>
      </c>
      <c r="P12" s="21" t="str">
        <f>[77]결승기록지!$E$15</f>
        <v>대전체육고</v>
      </c>
      <c r="Q12" s="22" t="str">
        <f>[77]결승기록지!$F$15</f>
        <v>2:07.50</v>
      </c>
      <c r="R12" s="20" t="str">
        <f>[77]결승기록지!$C$16</f>
        <v>이대건</v>
      </c>
      <c r="S12" s="21" t="str">
        <f>[77]결승기록지!$E$16</f>
        <v>전곡고</v>
      </c>
      <c r="T12" s="22" t="str">
        <f>[77]결승기록지!$F$16</f>
        <v>2:09.65</v>
      </c>
      <c r="U12" s="20" t="str">
        <f>[77]결승기록지!$C$17</f>
        <v>도우진</v>
      </c>
      <c r="V12" s="21" t="str">
        <f>[77]결승기록지!$E$17</f>
        <v>문산수억고</v>
      </c>
      <c r="W12" s="22" t="str">
        <f>[77]결승기록지!$F$17</f>
        <v>2:10.02</v>
      </c>
      <c r="X12" s="20" t="str">
        <f>[77]결승기록지!$C$18</f>
        <v>이은빈</v>
      </c>
      <c r="Y12" s="21" t="str">
        <f>[77]결승기록지!$E$18</f>
        <v>충현고</v>
      </c>
      <c r="Z12" s="22" t="str">
        <f>[77]결승기록지!$F$18</f>
        <v>2:13.63</v>
      </c>
    </row>
    <row r="13" spans="1:26" s="27" customFormat="1" ht="13.5" customHeight="1">
      <c r="A13" s="40">
        <v>4</v>
      </c>
      <c r="B13" s="15" t="s">
        <v>90</v>
      </c>
      <c r="C13" s="20" t="str">
        <f>[78]결승기록지!$C$11</f>
        <v>임성민</v>
      </c>
      <c r="D13" s="21" t="str">
        <f>[78]결승기록지!$E$11</f>
        <v>순심고</v>
      </c>
      <c r="E13" s="22" t="str">
        <f>[78]결승기록지!$F$11</f>
        <v>4:02.15 CR</v>
      </c>
      <c r="F13" s="20" t="str">
        <f>[78]결승기록지!$C$12</f>
        <v>김태헌</v>
      </c>
      <c r="G13" s="21" t="str">
        <f>[78]결승기록지!$E$12</f>
        <v>순심고</v>
      </c>
      <c r="H13" s="22" t="str">
        <f>[78]결승기록지!$F$12</f>
        <v>4:11.10 CR</v>
      </c>
      <c r="I13" s="20" t="str">
        <f>[78]결승기록지!$C$13</f>
        <v>장준혁</v>
      </c>
      <c r="J13" s="21" t="str">
        <f>[78]결승기록지!$E$13</f>
        <v>경북영동고</v>
      </c>
      <c r="K13" s="22" t="str">
        <f>[78]결승기록지!$F$13</f>
        <v>4:13.45 CR</v>
      </c>
      <c r="L13" s="20" t="str">
        <f>[78]결승기록지!$C$14</f>
        <v>김홍유</v>
      </c>
      <c r="M13" s="21" t="str">
        <f>[78]결승기록지!$E$14</f>
        <v>순심고</v>
      </c>
      <c r="N13" s="22" t="str">
        <f>[78]결승기록지!$F$14</f>
        <v>4:15.64 CR</v>
      </c>
      <c r="O13" s="20" t="str">
        <f>[78]결승기록지!$C$15</f>
        <v>심주완</v>
      </c>
      <c r="P13" s="21" t="str">
        <f>[78]결승기록지!$E$15</f>
        <v>배문고</v>
      </c>
      <c r="Q13" s="22" t="str">
        <f>[78]결승기록지!$F$15</f>
        <v>4:16.00 CR</v>
      </c>
      <c r="R13" s="20" t="str">
        <f>[78]결승기록지!$C$16</f>
        <v>박진현</v>
      </c>
      <c r="S13" s="21" t="str">
        <f>[78]결승기록지!$E$16</f>
        <v>서울체육고</v>
      </c>
      <c r="T13" s="22" t="str">
        <f>[78]결승기록지!$F$16</f>
        <v>4:17.41 CR</v>
      </c>
      <c r="U13" s="20" t="str">
        <f>[78]결승기록지!$C$17</f>
        <v>한재석</v>
      </c>
      <c r="V13" s="21" t="str">
        <f>[78]결승기록지!$E$17</f>
        <v>전북체육고</v>
      </c>
      <c r="W13" s="22" t="str">
        <f>[78]결승기록지!$F$17</f>
        <v>4:18.28 CR</v>
      </c>
      <c r="X13" s="20" t="str">
        <f>[78]결승기록지!$C$18</f>
        <v>이재빈</v>
      </c>
      <c r="Y13" s="21" t="str">
        <f>[78]결승기록지!$E$18</f>
        <v>양정고</v>
      </c>
      <c r="Z13" s="22" t="str">
        <f>[78]결승기록지!$F$18</f>
        <v>4:21.33</v>
      </c>
    </row>
    <row r="14" spans="1:26" s="27" customFormat="1" ht="13.5" customHeight="1">
      <c r="A14" s="40">
        <v>2</v>
      </c>
      <c r="B14" s="15" t="s">
        <v>91</v>
      </c>
      <c r="C14" s="20" t="str">
        <f>[79]결승기록지!$C$11</f>
        <v>임성민</v>
      </c>
      <c r="D14" s="21" t="str">
        <f>[79]결승기록지!$E$11</f>
        <v>순심고</v>
      </c>
      <c r="E14" s="22" t="str">
        <f>[79]결승기록지!$F$11</f>
        <v>14:57.10 CR</v>
      </c>
      <c r="F14" s="20" t="str">
        <f>[79]결승기록지!$C$12</f>
        <v>최중민</v>
      </c>
      <c r="G14" s="21" t="str">
        <f>[79]결승기록지!$E$12</f>
        <v>강릉명륜고</v>
      </c>
      <c r="H14" s="22" t="str">
        <f>[79]결승기록지!$F$12</f>
        <v>15:42.94 CR</v>
      </c>
      <c r="I14" s="20" t="str">
        <f>[79]결승기록지!$C$13</f>
        <v>박진현</v>
      </c>
      <c r="J14" s="21" t="str">
        <f>[79]결승기록지!$E$13</f>
        <v>서울체육고</v>
      </c>
      <c r="K14" s="22" t="str">
        <f>[79]결승기록지!$F$13</f>
        <v>15:45.42 CR</v>
      </c>
      <c r="L14" s="20" t="str">
        <f>[79]결승기록지!$C$14</f>
        <v>심주완</v>
      </c>
      <c r="M14" s="21" t="str">
        <f>[79]결승기록지!$E$14</f>
        <v>배문고</v>
      </c>
      <c r="N14" s="22" t="str">
        <f>[79]결승기록지!$F$14</f>
        <v>16:01.14</v>
      </c>
      <c r="O14" s="20" t="str">
        <f>[79]결승기록지!$C$15</f>
        <v>김주현</v>
      </c>
      <c r="P14" s="21" t="str">
        <f>[79]결승기록지!$E$15</f>
        <v>단양고</v>
      </c>
      <c r="Q14" s="22" t="str">
        <f>[79]결승기록지!$F$15</f>
        <v>16:26.52</v>
      </c>
      <c r="R14" s="20" t="str">
        <f>[79]결승기록지!$C$16</f>
        <v>이재빈</v>
      </c>
      <c r="S14" s="21" t="str">
        <f>[79]결승기록지!$E$16</f>
        <v>양정고</v>
      </c>
      <c r="T14" s="22" t="str">
        <f>[79]결승기록지!$F$16</f>
        <v>16:32.84</v>
      </c>
      <c r="U14" s="20" t="str">
        <f>[79]결승기록지!$C$17</f>
        <v>박연수</v>
      </c>
      <c r="V14" s="21" t="str">
        <f>[79]결승기록지!$E$17</f>
        <v>단양고</v>
      </c>
      <c r="W14" s="22" t="str">
        <f>[79]결승기록지!$F$17</f>
        <v>16:41.21</v>
      </c>
      <c r="X14" s="20" t="str">
        <f>[79]결승기록지!$C$18</f>
        <v>김동희</v>
      </c>
      <c r="Y14" s="21" t="str">
        <f>[79]결승기록지!$E$18</f>
        <v>단양고</v>
      </c>
      <c r="Z14" s="22" t="str">
        <f>[79]결승기록지!$F$18</f>
        <v>16:54.73</v>
      </c>
    </row>
    <row r="15" spans="1:26" s="27" customFormat="1" ht="13.5" customHeight="1">
      <c r="A15" s="40">
        <v>3</v>
      </c>
      <c r="B15" s="15" t="s">
        <v>92</v>
      </c>
      <c r="C15" s="16" t="str">
        <f>[80]결승기록지!$C$11</f>
        <v>최중민</v>
      </c>
      <c r="D15" s="17" t="str">
        <f>[80]결승기록지!$E$11</f>
        <v>강릉명륜고</v>
      </c>
      <c r="E15" s="18" t="str">
        <f>[80]결승기록지!$F$11</f>
        <v>10:22.70 CR</v>
      </c>
      <c r="F15" s="16" t="str">
        <f>[80]결승기록지!$C$12</f>
        <v>김동희</v>
      </c>
      <c r="G15" s="17" t="str">
        <f>[80]결승기록지!$E$12</f>
        <v>단양고</v>
      </c>
      <c r="H15" s="18" t="str">
        <f>[80]결승기록지!$F$12</f>
        <v>10:40.47 CR</v>
      </c>
      <c r="I15" s="16" t="str">
        <f>[80]결승기록지!$C$13</f>
        <v>박연수</v>
      </c>
      <c r="J15" s="17" t="str">
        <f>[80]결승기록지!$E$13</f>
        <v>단양고</v>
      </c>
      <c r="K15" s="18" t="str">
        <f>[80]결승기록지!$F$13</f>
        <v>11:03.01</v>
      </c>
      <c r="L15" s="16"/>
      <c r="M15" s="17"/>
      <c r="N15" s="18"/>
      <c r="O15" s="16"/>
      <c r="P15" s="17"/>
      <c r="Q15" s="18"/>
      <c r="R15" s="16"/>
      <c r="S15" s="17"/>
      <c r="T15" s="18"/>
      <c r="U15" s="16"/>
      <c r="V15" s="17"/>
      <c r="W15" s="18"/>
      <c r="X15" s="16"/>
      <c r="Y15" s="17"/>
      <c r="Z15" s="18"/>
    </row>
    <row r="16" spans="1:26" s="27" customFormat="1" ht="13.5" customHeight="1">
      <c r="A16" s="109">
        <v>1</v>
      </c>
      <c r="B16" s="14" t="s">
        <v>93</v>
      </c>
      <c r="C16" s="20" t="str">
        <f>[81]결승기록지!$C$11</f>
        <v>이민혁</v>
      </c>
      <c r="D16" s="21" t="str">
        <f>[81]결승기록지!$E$11</f>
        <v>경기모바일과학고</v>
      </c>
      <c r="E16" s="22" t="str">
        <f>[81]결승기록지!$F$11</f>
        <v>15.35</v>
      </c>
      <c r="F16" s="20" t="str">
        <f>[81]결승기록지!$C$12</f>
        <v>정은수</v>
      </c>
      <c r="G16" s="21" t="str">
        <f>[81]결승기록지!$E$12</f>
        <v>심원고</v>
      </c>
      <c r="H16" s="22" t="str">
        <f>[81]결승기록지!$F$12</f>
        <v>19.60</v>
      </c>
      <c r="I16" s="20"/>
      <c r="J16" s="21"/>
      <c r="K16" s="22"/>
      <c r="L16" s="20"/>
      <c r="M16" s="21"/>
      <c r="N16" s="22"/>
      <c r="O16" s="20"/>
      <c r="P16" s="21"/>
      <c r="Q16" s="22"/>
      <c r="R16" s="20"/>
      <c r="S16" s="21"/>
      <c r="T16" s="22"/>
      <c r="U16" s="20"/>
      <c r="V16" s="21"/>
      <c r="W16" s="22"/>
      <c r="X16" s="20"/>
      <c r="Y16" s="21"/>
      <c r="Z16" s="22"/>
    </row>
    <row r="17" spans="1:29" s="27" customFormat="1" ht="13.5" customHeight="1">
      <c r="A17" s="109"/>
      <c r="B17" s="13" t="s">
        <v>20</v>
      </c>
      <c r="C17" s="23"/>
      <c r="D17" s="24">
        <v>0.3</v>
      </c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5"/>
    </row>
    <row r="18" spans="1:29" s="77" customFormat="1" ht="13.5" customHeight="1">
      <c r="A18" s="33">
        <v>4</v>
      </c>
      <c r="B18" s="15" t="s">
        <v>94</v>
      </c>
      <c r="C18" s="16" t="str">
        <f>[82]결승기록지!$C$11</f>
        <v>변보현</v>
      </c>
      <c r="D18" s="17" t="str">
        <f>[82]결승기록지!$E$11</f>
        <v>부산사대부설고</v>
      </c>
      <c r="E18" s="18" t="str">
        <f>[82]결승기록지!$F$11</f>
        <v>59.80</v>
      </c>
      <c r="F18" s="16" t="str">
        <f>[82]결승기록지!$C$12</f>
        <v>정찬혁</v>
      </c>
      <c r="G18" s="17" t="str">
        <f>[82]결승기록지!$E$12</f>
        <v>경복고</v>
      </c>
      <c r="H18" s="18" t="str">
        <f>[82]결승기록지!$F$12</f>
        <v>1:02.03</v>
      </c>
      <c r="I18" s="121" t="s">
        <v>87</v>
      </c>
      <c r="J18" s="122"/>
      <c r="K18" s="123"/>
      <c r="L18" s="16"/>
      <c r="M18" s="17"/>
      <c r="N18" s="18"/>
      <c r="O18" s="16"/>
      <c r="P18" s="17"/>
      <c r="Q18" s="18"/>
      <c r="R18" s="16"/>
      <c r="S18" s="17"/>
      <c r="T18" s="18"/>
      <c r="U18" s="16"/>
      <c r="V18" s="17"/>
      <c r="W18" s="18"/>
      <c r="X18" s="16"/>
      <c r="Y18" s="17"/>
      <c r="Z18" s="18"/>
    </row>
    <row r="19" spans="1:29" s="27" customFormat="1" ht="13.5" customHeight="1">
      <c r="A19" s="40">
        <v>2</v>
      </c>
      <c r="B19" s="15" t="s">
        <v>95</v>
      </c>
      <c r="C19" s="78" t="s">
        <v>96</v>
      </c>
      <c r="D19" s="79" t="s">
        <v>96</v>
      </c>
      <c r="E19" s="80" t="s">
        <v>96</v>
      </c>
      <c r="F19" s="16"/>
      <c r="G19" s="17"/>
      <c r="H19" s="18"/>
      <c r="I19" s="16"/>
      <c r="J19" s="17"/>
      <c r="K19" s="18"/>
      <c r="L19" s="16"/>
      <c r="M19" s="17"/>
      <c r="N19" s="18"/>
      <c r="O19" s="16"/>
      <c r="P19" s="17"/>
      <c r="Q19" s="18"/>
      <c r="R19" s="16"/>
      <c r="S19" s="17"/>
      <c r="T19" s="37"/>
      <c r="U19" s="16"/>
      <c r="V19" s="17"/>
      <c r="W19" s="37"/>
      <c r="X19" s="16"/>
      <c r="Y19" s="17"/>
      <c r="Z19" s="37"/>
    </row>
    <row r="20" spans="1:29" s="27" customFormat="1" ht="13.5" customHeight="1">
      <c r="A20" s="44">
        <v>4</v>
      </c>
      <c r="B20" s="39" t="s">
        <v>32</v>
      </c>
      <c r="C20" s="28" t="str">
        <f>[83]높이!$C$11</f>
        <v>권용환</v>
      </c>
      <c r="D20" s="29" t="str">
        <f>[83]높이!$E$11</f>
        <v>김포제일공업고</v>
      </c>
      <c r="E20" s="30" t="str">
        <f>[83]높이!$F$11</f>
        <v>1.80</v>
      </c>
      <c r="F20" s="28" t="str">
        <f>[83]높이!$C$12</f>
        <v>차성민</v>
      </c>
      <c r="G20" s="29" t="str">
        <f>[83]높이!$E$12</f>
        <v>경기체육고</v>
      </c>
      <c r="H20" s="30" t="str">
        <f>[83]높이!$F$12</f>
        <v>1.80공동2위</v>
      </c>
      <c r="I20" s="28" t="str">
        <f>[83]높이!$C$13</f>
        <v>이성윤</v>
      </c>
      <c r="J20" s="29" t="str">
        <f>[83]높이!$E$13</f>
        <v>충남고</v>
      </c>
      <c r="K20" s="30" t="str">
        <f>[83]높이!$F$13</f>
        <v>1.80공동2위</v>
      </c>
      <c r="L20" s="28"/>
      <c r="M20" s="29"/>
      <c r="N20" s="30"/>
      <c r="O20" s="28"/>
      <c r="P20" s="29"/>
      <c r="Q20" s="30"/>
      <c r="R20" s="28"/>
      <c r="S20" s="29"/>
      <c r="T20" s="38"/>
      <c r="U20" s="28"/>
      <c r="V20" s="29"/>
      <c r="W20" s="38"/>
      <c r="X20" s="28"/>
      <c r="Y20" s="29"/>
      <c r="Z20" s="30"/>
      <c r="AA20" s="19"/>
      <c r="AB20" s="19"/>
      <c r="AC20" s="19"/>
    </row>
    <row r="21" spans="1:29" s="27" customFormat="1" ht="13.5" customHeight="1">
      <c r="A21" s="44">
        <v>4</v>
      </c>
      <c r="B21" s="39" t="s">
        <v>97</v>
      </c>
      <c r="C21" s="28" t="str">
        <f>[83]장대!$C$11</f>
        <v>박재연</v>
      </c>
      <c r="D21" s="29" t="str">
        <f>[83]장대!$E$11</f>
        <v>경기체육고</v>
      </c>
      <c r="E21" s="30" t="str">
        <f>[83]장대!$F$11</f>
        <v>4.20</v>
      </c>
      <c r="F21" s="121" t="s">
        <v>87</v>
      </c>
      <c r="G21" s="122"/>
      <c r="H21" s="123"/>
      <c r="I21" s="28"/>
      <c r="J21" s="29"/>
      <c r="K21" s="30"/>
      <c r="L21" s="28"/>
      <c r="M21" s="29"/>
      <c r="N21" s="30"/>
      <c r="O21" s="28"/>
      <c r="P21" s="29"/>
      <c r="Q21" s="30"/>
      <c r="R21" s="28"/>
      <c r="S21" s="29"/>
      <c r="T21" s="38"/>
      <c r="U21" s="28"/>
      <c r="V21" s="29"/>
      <c r="W21" s="38"/>
      <c r="X21" s="28"/>
      <c r="Y21" s="29"/>
      <c r="Z21" s="30"/>
      <c r="AA21" s="19"/>
      <c r="AB21" s="19"/>
      <c r="AC21" s="19"/>
    </row>
    <row r="22" spans="1:29" s="27" customFormat="1" ht="13.5" customHeight="1">
      <c r="A22" s="109">
        <v>1</v>
      </c>
      <c r="B22" s="14" t="s">
        <v>21</v>
      </c>
      <c r="C22" s="20" t="str">
        <f>[83]멀리!$C$11</f>
        <v>유선호</v>
      </c>
      <c r="D22" s="21" t="str">
        <f>[83]멀리!$E$11</f>
        <v>충북체육고</v>
      </c>
      <c r="E22" s="22" t="str">
        <f>[83]멀리!$F$11</f>
        <v>6.85 CR</v>
      </c>
      <c r="F22" s="20" t="str">
        <f>[83]멀리!$C$12</f>
        <v>조민혁</v>
      </c>
      <c r="G22" s="21" t="str">
        <f>[83]멀리!$E$12</f>
        <v>경남체육고</v>
      </c>
      <c r="H22" s="41" t="str">
        <f>[83]멀리!$F$12</f>
        <v>6.76 CR</v>
      </c>
      <c r="I22" s="20" t="str">
        <f>[83]멀리!$C$13</f>
        <v>김건우</v>
      </c>
      <c r="J22" s="21" t="str">
        <f>[83]멀리!$E$13</f>
        <v>전북체육고</v>
      </c>
      <c r="K22" s="41" t="str">
        <f>[83]멀리!$F$13</f>
        <v>6.76 CR</v>
      </c>
      <c r="L22" s="20" t="str">
        <f>[83]멀리!$C$14</f>
        <v>김시원</v>
      </c>
      <c r="M22" s="21" t="str">
        <f>[83]멀리!$E$14</f>
        <v>설악고</v>
      </c>
      <c r="N22" s="22" t="str">
        <f>[83]멀리!$F$14</f>
        <v>6.74 CR</v>
      </c>
      <c r="O22" s="20" t="str">
        <f>[83]멀리!$C$15</f>
        <v>이정수</v>
      </c>
      <c r="P22" s="21" t="str">
        <f>[83]멀리!$E$15</f>
        <v>부산사대부설고</v>
      </c>
      <c r="Q22" s="41" t="str">
        <f>[83]멀리!$F$15</f>
        <v>6.33</v>
      </c>
      <c r="R22" s="20" t="str">
        <f>[83]멀리!$C$16</f>
        <v>정재용</v>
      </c>
      <c r="S22" s="21" t="str">
        <f>[83]멀리!$E$16</f>
        <v>함양제일고</v>
      </c>
      <c r="T22" s="22" t="str">
        <f>[83]멀리!$F$16</f>
        <v>6.26</v>
      </c>
      <c r="U22" s="20" t="str">
        <f>[83]멀리!$C$17</f>
        <v>남궁준</v>
      </c>
      <c r="V22" s="21" t="str">
        <f>[83]멀리!$E$17</f>
        <v>광주체육고</v>
      </c>
      <c r="W22" s="22" t="str">
        <f>[83]멀리!$F$17</f>
        <v>6.11</v>
      </c>
      <c r="X22" s="20" t="str">
        <f>[83]멀리!$C$18</f>
        <v>차성민</v>
      </c>
      <c r="Y22" s="21" t="str">
        <f>[83]멀리!$E$18</f>
        <v>경기체육고</v>
      </c>
      <c r="Z22" s="22" t="str">
        <f>[83]멀리!$F$18</f>
        <v>5.96</v>
      </c>
    </row>
    <row r="23" spans="1:29" s="27" customFormat="1" ht="13.5" customHeight="1">
      <c r="A23" s="109"/>
      <c r="B23" s="13" t="s">
        <v>20</v>
      </c>
      <c r="C23" s="32"/>
      <c r="D23" s="24" t="str">
        <f>[83]멀리!$G$11</f>
        <v>-0.3</v>
      </c>
      <c r="E23" s="25"/>
      <c r="F23" s="23"/>
      <c r="G23" s="24" t="str">
        <f>[83]멀리!$G$12</f>
        <v>0.1</v>
      </c>
      <c r="H23" s="25"/>
      <c r="I23" s="23"/>
      <c r="J23" s="24" t="str">
        <f>[83]멀리!$G$13</f>
        <v>-0.3</v>
      </c>
      <c r="K23" s="25"/>
      <c r="L23" s="32"/>
      <c r="M23" s="24" t="str">
        <f>[83]멀리!$G$14</f>
        <v>-0.4</v>
      </c>
      <c r="N23" s="25"/>
      <c r="O23" s="23"/>
      <c r="P23" s="24" t="str">
        <f>[83]멀리!$G$15</f>
        <v>-0.1</v>
      </c>
      <c r="Q23" s="25"/>
      <c r="R23" s="23"/>
      <c r="S23" s="24" t="str">
        <f>[83]멀리!$G$16</f>
        <v>-0.5</v>
      </c>
      <c r="T23" s="25"/>
      <c r="U23" s="42"/>
      <c r="V23" s="24" t="str">
        <f>[83]멀리!$G$17</f>
        <v>-0.3</v>
      </c>
      <c r="W23" s="25"/>
      <c r="X23" s="23"/>
      <c r="Y23" s="24" t="str">
        <f>[83]멀리!$G$18</f>
        <v>-0.0</v>
      </c>
      <c r="Z23" s="25"/>
    </row>
    <row r="24" spans="1:29" s="27" customFormat="1" ht="13.5" customHeight="1">
      <c r="A24" s="109">
        <v>3</v>
      </c>
      <c r="B24" s="14" t="s">
        <v>98</v>
      </c>
      <c r="C24" s="20" t="str">
        <f>[83]세단!$C$11</f>
        <v>여석민</v>
      </c>
      <c r="D24" s="21" t="str">
        <f>[83]세단!$E$11</f>
        <v>부산사대부설고</v>
      </c>
      <c r="E24" s="22" t="str">
        <f>[83]세단!$F$11</f>
        <v>13.38</v>
      </c>
      <c r="F24" s="20" t="str">
        <f>[83]세단!$C$12</f>
        <v>김건우</v>
      </c>
      <c r="G24" s="21" t="str">
        <f>[83]세단!$E$12</f>
        <v>전북체육고</v>
      </c>
      <c r="H24" s="41" t="str">
        <f>[83]세단!$F$12</f>
        <v>13.06</v>
      </c>
      <c r="I24" s="20" t="str">
        <f>[83]세단!$C$13</f>
        <v>한결</v>
      </c>
      <c r="J24" s="21" t="str">
        <f>[83]세단!$E$13</f>
        <v>강원체육고</v>
      </c>
      <c r="K24" s="41" t="str">
        <f>[83]세단!$F$13</f>
        <v>12.80</v>
      </c>
      <c r="L24" s="20" t="str">
        <f>[83]세단!$C$14</f>
        <v>정재용</v>
      </c>
      <c r="M24" s="21" t="str">
        <f>[83]세단!$E$14</f>
        <v>함양제일고</v>
      </c>
      <c r="N24" s="22" t="str">
        <f>[83]세단!$F$14</f>
        <v>12.35</v>
      </c>
      <c r="O24" s="20"/>
      <c r="P24" s="21"/>
      <c r="Q24" s="41"/>
      <c r="R24" s="20"/>
      <c r="S24" s="21"/>
      <c r="T24" s="22"/>
      <c r="U24" s="20"/>
      <c r="V24" s="21"/>
      <c r="W24" s="22"/>
      <c r="X24" s="20"/>
      <c r="Y24" s="21"/>
      <c r="Z24" s="22"/>
    </row>
    <row r="25" spans="1:29" s="27" customFormat="1" ht="13.5" customHeight="1">
      <c r="A25" s="109"/>
      <c r="B25" s="13" t="s">
        <v>20</v>
      </c>
      <c r="C25" s="32"/>
      <c r="D25" s="24" t="str">
        <f>[83]세단!$G$11</f>
        <v>0.1</v>
      </c>
      <c r="E25" s="25"/>
      <c r="F25" s="23"/>
      <c r="G25" s="24" t="str">
        <f>[83]세단!$G$12</f>
        <v>0.2</v>
      </c>
      <c r="H25" s="25"/>
      <c r="I25" s="23"/>
      <c r="J25" s="24" t="str">
        <f>[83]세단!$G$13</f>
        <v>0.2</v>
      </c>
      <c r="K25" s="25"/>
      <c r="L25" s="32"/>
      <c r="M25" s="24" t="str">
        <f>[83]세단!$G$14</f>
        <v>-0.1</v>
      </c>
      <c r="N25" s="25"/>
      <c r="O25" s="23"/>
      <c r="P25" s="24"/>
      <c r="Q25" s="25"/>
      <c r="R25" s="23"/>
      <c r="S25" s="24"/>
      <c r="T25" s="25"/>
      <c r="U25" s="42"/>
      <c r="V25" s="24"/>
      <c r="W25" s="25"/>
      <c r="X25" s="23"/>
      <c r="Y25" s="24"/>
      <c r="Z25" s="25"/>
    </row>
    <row r="26" spans="1:29" s="27" customFormat="1" ht="13.5" customHeight="1">
      <c r="A26" s="40">
        <v>1</v>
      </c>
      <c r="B26" s="15" t="s">
        <v>25</v>
      </c>
      <c r="C26" s="16" t="str">
        <f>[83]포환!$C$11</f>
        <v>박시훈</v>
      </c>
      <c r="D26" s="17" t="str">
        <f>[83]포환!$E$11</f>
        <v>금오고</v>
      </c>
      <c r="E26" s="18" t="str">
        <f>[83]포환!$F$11</f>
        <v>17.88</v>
      </c>
      <c r="F26" s="16" t="str">
        <f>[83]포환!$C$12</f>
        <v>윤경진</v>
      </c>
      <c r="G26" s="17" t="str">
        <f>[83]포환!$E$12</f>
        <v>충북체육고</v>
      </c>
      <c r="H26" s="18" t="str">
        <f>[83]포환!$F$12</f>
        <v>11.64</v>
      </c>
      <c r="I26" s="121" t="s">
        <v>87</v>
      </c>
      <c r="J26" s="122"/>
      <c r="K26" s="123"/>
      <c r="L26" s="16"/>
      <c r="M26" s="17"/>
      <c r="N26" s="18"/>
      <c r="O26" s="16"/>
      <c r="P26" s="17"/>
      <c r="Q26" s="18"/>
      <c r="R26" s="16"/>
      <c r="S26" s="17"/>
      <c r="T26" s="37"/>
      <c r="U26" s="16"/>
      <c r="V26" s="17"/>
      <c r="W26" s="37"/>
      <c r="X26" s="16"/>
      <c r="Y26" s="17"/>
      <c r="Z26" s="37"/>
    </row>
    <row r="27" spans="1:29" s="27" customFormat="1" ht="13.5" customHeight="1">
      <c r="A27" s="40">
        <v>2</v>
      </c>
      <c r="B27" s="15" t="s">
        <v>99</v>
      </c>
      <c r="C27" s="16" t="str">
        <f>[83]원반!$C$11</f>
        <v>이태우</v>
      </c>
      <c r="D27" s="17" t="str">
        <f>[83]원반!$E$11</f>
        <v>전북체육고</v>
      </c>
      <c r="E27" s="18" t="str">
        <f>[83]원반!$F$11</f>
        <v>46.84 CR</v>
      </c>
      <c r="F27" s="16" t="str">
        <f>[83]원반!$C$12</f>
        <v>김도연</v>
      </c>
      <c r="G27" s="17" t="str">
        <f>[83]원반!$E$12</f>
        <v>전남체육고</v>
      </c>
      <c r="H27" s="18" t="str">
        <f>[83]원반!$F$12</f>
        <v>41.21 CR</v>
      </c>
      <c r="I27" s="16" t="str">
        <f>[83]원반!$C$13</f>
        <v>안중서</v>
      </c>
      <c r="J27" s="17" t="str">
        <f>[83]원반!$E$13</f>
        <v>경기모바일과학고</v>
      </c>
      <c r="K27" s="18" t="str">
        <f>[83]원반!$F$13</f>
        <v>37.85 CR</v>
      </c>
      <c r="L27" s="16" t="str">
        <f>[83]원반!$C$14</f>
        <v>신재민</v>
      </c>
      <c r="M27" s="17" t="str">
        <f>[83]원반!$E$14</f>
        <v>경기체육고</v>
      </c>
      <c r="N27" s="18" t="str">
        <f>[83]원반!$F$14</f>
        <v>37.38 CR</v>
      </c>
      <c r="O27" s="16"/>
      <c r="P27" s="17"/>
      <c r="Q27" s="18"/>
      <c r="R27" s="16"/>
      <c r="S27" s="17"/>
      <c r="T27" s="37"/>
      <c r="U27" s="16"/>
      <c r="V27" s="17"/>
      <c r="W27" s="37"/>
      <c r="X27" s="16"/>
      <c r="Y27" s="17"/>
      <c r="Z27" s="37"/>
    </row>
    <row r="28" spans="1:29" s="27" customFormat="1" ht="13.5" customHeight="1">
      <c r="A28" s="40">
        <v>1</v>
      </c>
      <c r="B28" s="15" t="s">
        <v>100</v>
      </c>
      <c r="C28" s="16" t="str">
        <f>[83]해머!$C$11</f>
        <v>박지성</v>
      </c>
      <c r="D28" s="17" t="str">
        <f>[83]해머!$E$11</f>
        <v>전남체육고</v>
      </c>
      <c r="E28" s="18" t="str">
        <f>[83]해머!$F$11</f>
        <v>45.04 CR</v>
      </c>
      <c r="F28" s="121" t="s">
        <v>87</v>
      </c>
      <c r="G28" s="122"/>
      <c r="H28" s="123"/>
      <c r="I28" s="16"/>
      <c r="J28" s="17"/>
      <c r="K28" s="18"/>
      <c r="L28" s="16"/>
      <c r="M28" s="17"/>
      <c r="N28" s="18"/>
      <c r="O28" s="16"/>
      <c r="P28" s="17"/>
      <c r="Q28" s="18"/>
      <c r="R28" s="16"/>
      <c r="S28" s="17"/>
      <c r="T28" s="37"/>
      <c r="U28" s="16"/>
      <c r="V28" s="17"/>
      <c r="W28" s="37"/>
      <c r="X28" s="16"/>
      <c r="Y28" s="17"/>
      <c r="Z28" s="37"/>
    </row>
    <row r="29" spans="1:29" s="27" customFormat="1" ht="13.5" customHeight="1">
      <c r="A29" s="40">
        <v>3</v>
      </c>
      <c r="B29" s="15" t="s">
        <v>101</v>
      </c>
      <c r="C29" s="16" t="str">
        <f>[83]투창!$C$11</f>
        <v>김주완</v>
      </c>
      <c r="D29" s="17" t="str">
        <f>[83]투창!$E$11</f>
        <v>경기모바일과학고</v>
      </c>
      <c r="E29" s="18" t="str">
        <f>[83]투창!$F$11</f>
        <v>44.80</v>
      </c>
      <c r="F29" s="121" t="s">
        <v>87</v>
      </c>
      <c r="G29" s="122"/>
      <c r="H29" s="123"/>
      <c r="I29" s="16"/>
      <c r="J29" s="17"/>
      <c r="K29" s="18"/>
      <c r="L29" s="16"/>
      <c r="M29" s="17"/>
      <c r="N29" s="18"/>
      <c r="O29" s="16"/>
      <c r="P29" s="17"/>
      <c r="Q29" s="18"/>
      <c r="R29" s="16"/>
      <c r="S29" s="17"/>
      <c r="T29" s="37"/>
      <c r="U29" s="16"/>
      <c r="V29" s="17"/>
      <c r="W29" s="37"/>
      <c r="X29" s="16"/>
      <c r="Y29" s="17"/>
      <c r="Z29" s="37"/>
    </row>
    <row r="30" spans="1:29" s="27" customFormat="1" ht="7.5" customHeight="1">
      <c r="A30" s="40"/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</row>
    <row r="31" spans="1:29" s="9" customFormat="1">
      <c r="A31" s="43"/>
      <c r="B31" s="110" t="s">
        <v>102</v>
      </c>
      <c r="C31" s="110"/>
      <c r="D31" s="10"/>
      <c r="E31" s="10"/>
      <c r="F31" s="111"/>
      <c r="G31" s="111"/>
      <c r="H31" s="111"/>
      <c r="I31" s="111"/>
      <c r="J31" s="111"/>
      <c r="K31" s="111"/>
      <c r="L31" s="111"/>
      <c r="M31" s="111"/>
      <c r="N31" s="111"/>
      <c r="O31" s="111"/>
      <c r="P31" s="111"/>
      <c r="Q31" s="111"/>
      <c r="R31" s="111"/>
      <c r="S31" s="111"/>
      <c r="T31" s="10"/>
      <c r="U31" s="10"/>
      <c r="V31" s="10"/>
      <c r="W31" s="10"/>
      <c r="X31" s="10"/>
      <c r="Y31" s="10"/>
      <c r="Z31" s="10"/>
    </row>
    <row r="32" spans="1:29" ht="9.75" customHeight="1">
      <c r="A32" s="43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9">
      <c r="B33" s="7" t="s">
        <v>8</v>
      </c>
      <c r="C33" s="2"/>
      <c r="D33" s="3" t="s">
        <v>0</v>
      </c>
      <c r="E33" s="4"/>
      <c r="F33" s="2"/>
      <c r="G33" s="3" t="s">
        <v>12</v>
      </c>
      <c r="H33" s="4"/>
      <c r="I33" s="2"/>
      <c r="J33" s="3" t="s">
        <v>1</v>
      </c>
      <c r="K33" s="4"/>
      <c r="L33" s="2"/>
      <c r="M33" s="3" t="s">
        <v>2</v>
      </c>
      <c r="N33" s="4"/>
      <c r="O33" s="2"/>
      <c r="P33" s="3" t="s">
        <v>3</v>
      </c>
      <c r="Q33" s="4"/>
      <c r="R33" s="2"/>
      <c r="S33" s="3" t="s">
        <v>4</v>
      </c>
      <c r="T33" s="4"/>
      <c r="U33" s="2"/>
      <c r="V33" s="3" t="s">
        <v>5</v>
      </c>
      <c r="W33" s="4"/>
      <c r="X33" s="2"/>
      <c r="Y33" s="3" t="s">
        <v>10</v>
      </c>
      <c r="Z33" s="4"/>
    </row>
    <row r="34" spans="1:29" ht="14.25" thickBot="1">
      <c r="A34" s="36"/>
      <c r="B34" s="6" t="s">
        <v>18</v>
      </c>
      <c r="C34" s="5" t="s">
        <v>6</v>
      </c>
      <c r="D34" s="5" t="s">
        <v>11</v>
      </c>
      <c r="E34" s="5" t="s">
        <v>7</v>
      </c>
      <c r="F34" s="5" t="s">
        <v>6</v>
      </c>
      <c r="G34" s="5" t="s">
        <v>11</v>
      </c>
      <c r="H34" s="5" t="s">
        <v>7</v>
      </c>
      <c r="I34" s="5" t="s">
        <v>6</v>
      </c>
      <c r="J34" s="5" t="s">
        <v>11</v>
      </c>
      <c r="K34" s="5" t="s">
        <v>7</v>
      </c>
      <c r="L34" s="5" t="s">
        <v>6</v>
      </c>
      <c r="M34" s="5" t="s">
        <v>11</v>
      </c>
      <c r="N34" s="5" t="s">
        <v>7</v>
      </c>
      <c r="O34" s="5" t="s">
        <v>6</v>
      </c>
      <c r="P34" s="5" t="s">
        <v>11</v>
      </c>
      <c r="Q34" s="5" t="s">
        <v>7</v>
      </c>
      <c r="R34" s="5" t="s">
        <v>6</v>
      </c>
      <c r="S34" s="5" t="s">
        <v>11</v>
      </c>
      <c r="T34" s="5" t="s">
        <v>7</v>
      </c>
      <c r="U34" s="5" t="s">
        <v>6</v>
      </c>
      <c r="V34" s="5" t="s">
        <v>11</v>
      </c>
      <c r="W34" s="5" t="s">
        <v>7</v>
      </c>
      <c r="X34" s="5" t="s">
        <v>6</v>
      </c>
      <c r="Y34" s="5" t="s">
        <v>11</v>
      </c>
      <c r="Z34" s="5" t="s">
        <v>7</v>
      </c>
    </row>
    <row r="35" spans="1:29" s="27" customFormat="1" ht="13.5" customHeight="1" thickTop="1">
      <c r="A35" s="109">
        <v>2</v>
      </c>
      <c r="B35" s="14" t="s">
        <v>19</v>
      </c>
      <c r="C35" s="20" t="str">
        <f>[84]결승기록지!$C$11</f>
        <v>박은서</v>
      </c>
      <c r="D35" s="21" t="str">
        <f>[84]결승기록지!$E$11</f>
        <v>용인고</v>
      </c>
      <c r="E35" s="22" t="str">
        <f>[84]결승기록지!$F$11</f>
        <v>12.53 CR</v>
      </c>
      <c r="F35" s="20" t="str">
        <f>[84]결승기록지!$C$12</f>
        <v>유영은</v>
      </c>
      <c r="G35" s="21" t="str">
        <f>[84]결승기록지!$E$12</f>
        <v>인일여자고</v>
      </c>
      <c r="H35" s="22" t="str">
        <f>[84]결승기록지!$F$12</f>
        <v>12.60 CR</v>
      </c>
      <c r="I35" s="20" t="str">
        <f>[84]결승기록지!$C$13</f>
        <v>최지현</v>
      </c>
      <c r="J35" s="21" t="str">
        <f>[84]결승기록지!$E$13</f>
        <v>경북체육고</v>
      </c>
      <c r="K35" s="22" t="str">
        <f>[84]결승기록지!$F$13</f>
        <v>12.65 CR</v>
      </c>
      <c r="L35" s="20" t="str">
        <f>[84]결승기록지!$C$14</f>
        <v>김다윤</v>
      </c>
      <c r="M35" s="21" t="str">
        <f>[84]결승기록지!$E$14</f>
        <v>경기모바일과학고</v>
      </c>
      <c r="N35" s="22" t="str">
        <f>[84]결승기록지!$F$14</f>
        <v>12.90</v>
      </c>
      <c r="O35" s="20" t="str">
        <f>[84]결승기록지!$C$15</f>
        <v>신소민</v>
      </c>
      <c r="P35" s="21" t="str">
        <f>[84]결승기록지!$E$15</f>
        <v>가평고</v>
      </c>
      <c r="Q35" s="22" t="str">
        <f>[84]결승기록지!$F$15</f>
        <v>13.04</v>
      </c>
      <c r="R35" s="20" t="str">
        <f>[84]결승기록지!$C$16</f>
        <v>강윤지</v>
      </c>
      <c r="S35" s="21" t="str">
        <f>[84]결승기록지!$E$16</f>
        <v>문산수억고</v>
      </c>
      <c r="T35" s="22" t="str">
        <f>[84]결승기록지!$F$16</f>
        <v>13.10</v>
      </c>
      <c r="U35" s="20" t="str">
        <f>[84]결승기록지!$C$17</f>
        <v>황세정</v>
      </c>
      <c r="V35" s="21" t="str">
        <f>[84]결승기록지!$E$17</f>
        <v>충현고</v>
      </c>
      <c r="W35" s="22" t="str">
        <f>[84]결승기록지!$F$17</f>
        <v>13.59</v>
      </c>
      <c r="X35" s="20"/>
      <c r="Y35" s="21"/>
      <c r="Z35" s="22"/>
    </row>
    <row r="36" spans="1:29" s="27" customFormat="1" ht="13.5" customHeight="1">
      <c r="A36" s="109"/>
      <c r="B36" s="13" t="s">
        <v>20</v>
      </c>
      <c r="C36" s="23"/>
      <c r="D36" s="24" t="str">
        <f>[84]결승기록지!$G$8</f>
        <v>0.2</v>
      </c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5"/>
    </row>
    <row r="37" spans="1:29" s="27" customFormat="1" ht="13.5" customHeight="1">
      <c r="A37" s="109">
        <v>3</v>
      </c>
      <c r="B37" s="14" t="s">
        <v>22</v>
      </c>
      <c r="C37" s="20" t="str">
        <f>[85]결승기록지!$C$11</f>
        <v>이채원</v>
      </c>
      <c r="D37" s="21" t="str">
        <f>[85]결승기록지!$E$11</f>
        <v>구로고</v>
      </c>
      <c r="E37" s="22" t="str">
        <f>[85]결승기록지!$F$11</f>
        <v>25.61</v>
      </c>
      <c r="F37" s="20" t="str">
        <f>[85]결승기록지!$C$12</f>
        <v>최지현</v>
      </c>
      <c r="G37" s="21" t="str">
        <f>[85]결승기록지!$E$12</f>
        <v>경북체육고</v>
      </c>
      <c r="H37" s="22" t="str">
        <f>[85]결승기록지!$F$12</f>
        <v>25.89</v>
      </c>
      <c r="I37" s="20" t="str">
        <f>[85]결승기록지!$C$13</f>
        <v>유영은</v>
      </c>
      <c r="J37" s="21" t="str">
        <f>[85]결승기록지!$E$13</f>
        <v>인일여자고</v>
      </c>
      <c r="K37" s="22" t="str">
        <f>[85]결승기록지!$F$13</f>
        <v>25.98</v>
      </c>
      <c r="L37" s="20" t="str">
        <f>[85]결승기록지!$C$14</f>
        <v>강윤지</v>
      </c>
      <c r="M37" s="21" t="str">
        <f>[85]결승기록지!$E$14</f>
        <v>문산수억고</v>
      </c>
      <c r="N37" s="22" t="str">
        <f>[85]결승기록지!$F$14</f>
        <v>26.67</v>
      </c>
      <c r="O37" s="20" t="str">
        <f>[85]결승기록지!$C$15</f>
        <v>김다윤</v>
      </c>
      <c r="P37" s="21" t="str">
        <f>[85]결승기록지!$E$15</f>
        <v>경기모바일과학고</v>
      </c>
      <c r="Q37" s="22" t="str">
        <f>[85]결승기록지!$F$15</f>
        <v>26.90</v>
      </c>
      <c r="R37" s="20" t="str">
        <f>[85]결승기록지!$C$16</f>
        <v>김민서</v>
      </c>
      <c r="S37" s="21" t="str">
        <f>[85]결승기록지!$E$16</f>
        <v>충현고</v>
      </c>
      <c r="T37" s="22" t="str">
        <f>[85]결승기록지!$F$16</f>
        <v>28.05</v>
      </c>
      <c r="U37" s="20" t="str">
        <f>[85]결승기록지!$C$17</f>
        <v>신미진</v>
      </c>
      <c r="V37" s="21" t="str">
        <f>[85]결승기록지!$E$17</f>
        <v>용인고</v>
      </c>
      <c r="W37" s="22" t="str">
        <f>[85]결승기록지!$F$17</f>
        <v>28.61</v>
      </c>
      <c r="X37" s="20"/>
      <c r="Y37" s="21"/>
      <c r="Z37" s="22"/>
    </row>
    <row r="38" spans="1:29" s="27" customFormat="1" ht="13.5" customHeight="1">
      <c r="A38" s="109"/>
      <c r="B38" s="13" t="s">
        <v>20</v>
      </c>
      <c r="C38" s="23"/>
      <c r="D38" s="24" t="str">
        <f>[85]결승기록지!$G$8</f>
        <v>0.3</v>
      </c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5"/>
    </row>
    <row r="39" spans="1:29" s="27" customFormat="1" ht="13.5" customHeight="1">
      <c r="A39" s="40">
        <v>1</v>
      </c>
      <c r="B39" s="15" t="s">
        <v>89</v>
      </c>
      <c r="C39" s="20" t="str">
        <f>[86]결승기록지!$C$11</f>
        <v>이민경</v>
      </c>
      <c r="D39" s="21" t="str">
        <f>[86]결승기록지!$E$11</f>
        <v>소래고</v>
      </c>
      <c r="E39" s="22" t="str">
        <f>[86]결승기록지!$F$11</f>
        <v>57.46 CR</v>
      </c>
      <c r="F39" s="20" t="str">
        <f>[86]결승기록지!$C$12</f>
        <v>노한결</v>
      </c>
      <c r="G39" s="21" t="str">
        <f>[86]결승기록지!$E$12</f>
        <v>소래고</v>
      </c>
      <c r="H39" s="22" t="str">
        <f>[86]결승기록지!$F$12</f>
        <v>1:00.93</v>
      </c>
      <c r="I39" s="20" t="str">
        <f>[86]결승기록지!$C$13</f>
        <v>이민정</v>
      </c>
      <c r="J39" s="21" t="str">
        <f>[86]결승기록지!$E$13</f>
        <v>소래고</v>
      </c>
      <c r="K39" s="22" t="str">
        <f>[86]결승기록지!$F$13</f>
        <v>1:02.70</v>
      </c>
      <c r="L39" s="20" t="str">
        <f>[86]결승기록지!$C$14</f>
        <v>김민서</v>
      </c>
      <c r="M39" s="21" t="str">
        <f>[86]결승기록지!$E$14</f>
        <v>충현고</v>
      </c>
      <c r="N39" s="22" t="str">
        <f>[86]결승기록지!$F$14</f>
        <v>1:04.26</v>
      </c>
      <c r="O39" s="20" t="str">
        <f>[86]결승기록지!$C$15</f>
        <v>이소연</v>
      </c>
      <c r="P39" s="21" t="str">
        <f>[86]결승기록지!$E$15</f>
        <v>광주중앙고</v>
      </c>
      <c r="Q39" s="22" t="str">
        <f>[86]결승기록지!$F$15</f>
        <v>1:04.32</v>
      </c>
      <c r="R39" s="20"/>
      <c r="S39" s="21"/>
      <c r="T39" s="22"/>
      <c r="U39" s="20"/>
      <c r="V39" s="21"/>
      <c r="W39" s="22"/>
      <c r="X39" s="20"/>
      <c r="Y39" s="21"/>
      <c r="Z39" s="22"/>
    </row>
    <row r="40" spans="1:29" s="27" customFormat="1" ht="13.5" customHeight="1">
      <c r="A40" s="40">
        <v>4</v>
      </c>
      <c r="B40" s="15" t="s">
        <v>23</v>
      </c>
      <c r="C40" s="20" t="str">
        <f>[87]결승기록지!$C$11</f>
        <v>진민희</v>
      </c>
      <c r="D40" s="21" t="str">
        <f>[87]결승기록지!$E$11</f>
        <v>경기모바일과학고</v>
      </c>
      <c r="E40" s="22" t="str">
        <f>[87]결승기록지!$F$11</f>
        <v>2:26.15</v>
      </c>
      <c r="F40" s="20" t="str">
        <f>[87]결승기록지!$C$12</f>
        <v>이민정</v>
      </c>
      <c r="G40" s="21" t="str">
        <f>[87]결승기록지!$E$12</f>
        <v>소래고</v>
      </c>
      <c r="H40" s="22" t="str">
        <f>[87]결승기록지!$F$12</f>
        <v>2:28.75</v>
      </c>
      <c r="I40" s="20" t="str">
        <f>[87]결승기록지!$C$13</f>
        <v>강민서</v>
      </c>
      <c r="J40" s="21" t="str">
        <f>[87]결승기록지!$E$13</f>
        <v>충북체육고</v>
      </c>
      <c r="K40" s="22" t="str">
        <f>[87]결승기록지!$F$13</f>
        <v>2:31.41</v>
      </c>
      <c r="L40" s="20" t="str">
        <f>[87]결승기록지!$C$14</f>
        <v>이소연</v>
      </c>
      <c r="M40" s="21" t="str">
        <f>[87]결승기록지!$E$14</f>
        <v>광주중앙고</v>
      </c>
      <c r="N40" s="22" t="str">
        <f>[87]결승기록지!$F$14</f>
        <v>2:32.78</v>
      </c>
      <c r="O40" s="20" t="str">
        <f>[87]결승기록지!$C$15</f>
        <v>김채아</v>
      </c>
      <c r="P40" s="21" t="str">
        <f>[87]결승기록지!$E$15</f>
        <v>광주중앙고</v>
      </c>
      <c r="Q40" s="22" t="str">
        <f>[87]결승기록지!$F$15</f>
        <v>2:35.64</v>
      </c>
      <c r="R40" s="20" t="str">
        <f>[87]결승기록지!$C$16</f>
        <v>박리우</v>
      </c>
      <c r="S40" s="21" t="str">
        <f>[87]결승기록지!$E$16</f>
        <v>속초여자고</v>
      </c>
      <c r="T40" s="22" t="str">
        <f>[87]결승기록지!$F$16</f>
        <v>2:40.98</v>
      </c>
      <c r="U40" s="20"/>
      <c r="V40" s="21"/>
      <c r="W40" s="22"/>
      <c r="X40" s="20"/>
      <c r="Y40" s="21"/>
      <c r="Z40" s="22"/>
    </row>
    <row r="41" spans="1:29" s="27" customFormat="1" ht="13.5" customHeight="1">
      <c r="A41" s="40">
        <v>3</v>
      </c>
      <c r="B41" s="15" t="s">
        <v>90</v>
      </c>
      <c r="C41" s="20" t="str">
        <f>[88]결승기록지!$C$11</f>
        <v>한진희</v>
      </c>
      <c r="D41" s="21" t="str">
        <f>[88]결승기록지!$E$11</f>
        <v>경북체육고</v>
      </c>
      <c r="E41" s="22" t="str">
        <f>[88]결승기록지!$F$11</f>
        <v>5:00.38 CR</v>
      </c>
      <c r="F41" s="20" t="str">
        <f>[88]결승기록지!$C$12</f>
        <v>박리우</v>
      </c>
      <c r="G41" s="21" t="str">
        <f>[88]결승기록지!$E$12</f>
        <v>속초여자고</v>
      </c>
      <c r="H41" s="22" t="str">
        <f>[88]결승기록지!$F$12</f>
        <v>5:20.05</v>
      </c>
      <c r="I41" s="20" t="str">
        <f>[88]결승기록지!$C$13</f>
        <v>송하늘</v>
      </c>
      <c r="J41" s="21" t="str">
        <f>[88]결승기록지!$E$13</f>
        <v>속초여자고</v>
      </c>
      <c r="K41" s="22" t="str">
        <f>[88]결승기록지!$F$13</f>
        <v>5:27.62</v>
      </c>
      <c r="L41" s="20" t="str">
        <f>[88]결승기록지!$C$14</f>
        <v>권병주</v>
      </c>
      <c r="M41" s="21" t="str">
        <f>[88]결승기록지!$E$14</f>
        <v>경북체육고</v>
      </c>
      <c r="N41" s="22" t="str">
        <f>[88]결승기록지!$F$14</f>
        <v>5:42.27</v>
      </c>
      <c r="O41" s="20"/>
      <c r="P41" s="21"/>
      <c r="Q41" s="22"/>
      <c r="R41" s="20"/>
      <c r="S41" s="21"/>
      <c r="T41" s="22"/>
      <c r="U41" s="20"/>
      <c r="V41" s="21"/>
      <c r="W41" s="22"/>
      <c r="X41" s="20"/>
      <c r="Y41" s="21"/>
      <c r="Z41" s="22"/>
    </row>
    <row r="42" spans="1:29" s="27" customFormat="1" ht="13.5" customHeight="1">
      <c r="A42" s="40">
        <v>4</v>
      </c>
      <c r="B42" s="15" t="s">
        <v>91</v>
      </c>
      <c r="C42" s="20" t="str">
        <f>[89]결승기록지!$C$11</f>
        <v>한진희</v>
      </c>
      <c r="D42" s="21" t="str">
        <f>[89]결승기록지!$E$11</f>
        <v>경북체육고</v>
      </c>
      <c r="E42" s="22" t="str">
        <f>[89]결승기록지!$F$11</f>
        <v>18:52.90 CR</v>
      </c>
      <c r="F42" s="20" t="str">
        <f>[89]결승기록지!$C$12</f>
        <v>송하늘</v>
      </c>
      <c r="G42" s="21" t="str">
        <f>[89]결승기록지!$E$12</f>
        <v>속초여자고</v>
      </c>
      <c r="H42" s="22" t="str">
        <f>[89]결승기록지!$F$12</f>
        <v>20:58.68</v>
      </c>
      <c r="I42" s="20" t="str">
        <f>[89]결승기록지!$C$13</f>
        <v>권병주</v>
      </c>
      <c r="J42" s="21" t="str">
        <f>[89]결승기록지!$E$13</f>
        <v>경북체육고</v>
      </c>
      <c r="K42" s="22" t="str">
        <f>[89]결승기록지!$F$13</f>
        <v>22:21.66</v>
      </c>
      <c r="L42" s="20"/>
      <c r="M42" s="21"/>
      <c r="N42" s="22"/>
      <c r="O42" s="20"/>
      <c r="P42" s="21"/>
      <c r="Q42" s="22"/>
      <c r="R42" s="20"/>
      <c r="S42" s="21"/>
      <c r="T42" s="22"/>
      <c r="U42" s="20"/>
      <c r="V42" s="21"/>
      <c r="W42" s="22"/>
      <c r="X42" s="20"/>
      <c r="Y42" s="21"/>
      <c r="Z42" s="22"/>
    </row>
    <row r="43" spans="1:29" s="27" customFormat="1" ht="13.5" customHeight="1">
      <c r="A43" s="40">
        <v>1</v>
      </c>
      <c r="B43" s="15" t="s">
        <v>92</v>
      </c>
      <c r="C43" s="81" t="s">
        <v>96</v>
      </c>
      <c r="D43" s="82" t="s">
        <v>96</v>
      </c>
      <c r="E43" s="83" t="s">
        <v>96</v>
      </c>
      <c r="F43" s="20"/>
      <c r="G43" s="21"/>
      <c r="H43" s="22"/>
      <c r="I43" s="20"/>
      <c r="J43" s="21"/>
      <c r="K43" s="22"/>
      <c r="L43" s="20"/>
      <c r="M43" s="21"/>
      <c r="N43" s="22"/>
      <c r="O43" s="20"/>
      <c r="P43" s="21"/>
      <c r="Q43" s="22"/>
      <c r="R43" s="20"/>
      <c r="S43" s="21"/>
      <c r="T43" s="22"/>
      <c r="U43" s="20"/>
      <c r="V43" s="21"/>
      <c r="W43" s="22"/>
      <c r="X43" s="20"/>
      <c r="Y43" s="21"/>
      <c r="Z43" s="22"/>
    </row>
    <row r="44" spans="1:29" s="27" customFormat="1" ht="13.5" customHeight="1">
      <c r="A44" s="109">
        <v>1</v>
      </c>
      <c r="B44" s="14" t="s">
        <v>103</v>
      </c>
      <c r="C44" s="20" t="str">
        <f>[90]결승기록지!$C$11</f>
        <v>장난희</v>
      </c>
      <c r="D44" s="21" t="str">
        <f>[90]결승기록지!$E$11</f>
        <v>한솔고</v>
      </c>
      <c r="E44" s="22" t="str">
        <f>[90]결승기록지!$F$11</f>
        <v>17.46</v>
      </c>
      <c r="F44" s="20" t="str">
        <f>[90]결승기록지!$C$12</f>
        <v>손영빈</v>
      </c>
      <c r="G44" s="21" t="str">
        <f>[90]결승기록지!$E$12</f>
        <v>신명고</v>
      </c>
      <c r="H44" s="22" t="str">
        <f>[90]결승기록지!$F$12</f>
        <v>17.71</v>
      </c>
      <c r="I44" s="20" t="str">
        <f>[90]결승기록지!$C$13</f>
        <v>황세정</v>
      </c>
      <c r="J44" s="21" t="str">
        <f>[90]결승기록지!$E$13</f>
        <v>충현고</v>
      </c>
      <c r="K44" s="22" t="str">
        <f>[90]결승기록지!$F$13</f>
        <v>20.41</v>
      </c>
      <c r="L44" s="20"/>
      <c r="M44" s="21"/>
      <c r="N44" s="22"/>
      <c r="O44" s="20"/>
      <c r="P44" s="21"/>
      <c r="Q44" s="22"/>
      <c r="R44" s="20"/>
      <c r="S44" s="21"/>
      <c r="T44" s="22"/>
      <c r="U44" s="20"/>
      <c r="V44" s="21"/>
      <c r="W44" s="22"/>
      <c r="X44" s="20"/>
      <c r="Y44" s="21"/>
      <c r="Z44" s="22"/>
    </row>
    <row r="45" spans="1:29" s="27" customFormat="1" ht="13.5" customHeight="1">
      <c r="A45" s="109"/>
      <c r="B45" s="13" t="s">
        <v>20</v>
      </c>
      <c r="C45" s="23"/>
      <c r="D45" s="24">
        <v>1.7</v>
      </c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5"/>
    </row>
    <row r="46" spans="1:29" s="77" customFormat="1" ht="13.5" customHeight="1">
      <c r="A46" s="33">
        <v>4</v>
      </c>
      <c r="B46" s="15" t="s">
        <v>94</v>
      </c>
      <c r="C46" s="16" t="str">
        <f>[91]결승기록지!$C$11</f>
        <v>이민경</v>
      </c>
      <c r="D46" s="17" t="str">
        <f>[91]결승기록지!$E$11</f>
        <v>소래고</v>
      </c>
      <c r="E46" s="18" t="str">
        <f>[91]결승기록지!$F$11</f>
        <v>1:03.40 CR</v>
      </c>
      <c r="F46" s="16" t="str">
        <f>[91]결승기록지!$C$12</f>
        <v>김다영</v>
      </c>
      <c r="G46" s="17" t="str">
        <f>[91]결승기록지!$E$12</f>
        <v>경기모바일과학고</v>
      </c>
      <c r="H46" s="18" t="str">
        <f>[91]결승기록지!$F$12</f>
        <v>1:05.39 CR</v>
      </c>
      <c r="I46" s="16" t="str">
        <f>[91]결승기록지!$C$13</f>
        <v>오미랑</v>
      </c>
      <c r="J46" s="17" t="str">
        <f>[91]결승기록지!$E$13</f>
        <v>인일여자고</v>
      </c>
      <c r="K46" s="18" t="str">
        <f>[91]결승기록지!$F$13</f>
        <v>1:14.02</v>
      </c>
      <c r="L46" s="16" t="str">
        <f>[91]결승기록지!$C$14</f>
        <v>김이루</v>
      </c>
      <c r="M46" s="17" t="str">
        <f>[91]결승기록지!$E$14</f>
        <v>함양제일고</v>
      </c>
      <c r="N46" s="18" t="str">
        <f>[91]결승기록지!$F$14</f>
        <v>1:21.59</v>
      </c>
      <c r="O46" s="16"/>
      <c r="P46" s="17"/>
      <c r="Q46" s="18"/>
      <c r="R46" s="16"/>
      <c r="S46" s="17"/>
      <c r="T46" s="18"/>
      <c r="U46" s="16"/>
      <c r="V46" s="17"/>
      <c r="W46" s="18"/>
      <c r="X46" s="16"/>
      <c r="Y46" s="17"/>
      <c r="Z46" s="18"/>
    </row>
    <row r="47" spans="1:29" s="27" customFormat="1" ht="13.5" customHeight="1">
      <c r="A47" s="40">
        <v>5</v>
      </c>
      <c r="B47" s="15" t="s">
        <v>95</v>
      </c>
      <c r="C47" s="81" t="s">
        <v>96</v>
      </c>
      <c r="D47" s="82" t="s">
        <v>96</v>
      </c>
      <c r="E47" s="83" t="s">
        <v>96</v>
      </c>
      <c r="F47" s="16"/>
      <c r="G47" s="17"/>
      <c r="H47" s="18"/>
      <c r="I47" s="16"/>
      <c r="J47" s="17"/>
      <c r="K47" s="18"/>
      <c r="L47" s="16"/>
      <c r="M47" s="17"/>
      <c r="N47" s="18"/>
      <c r="O47" s="16"/>
      <c r="P47" s="17"/>
      <c r="Q47" s="18"/>
      <c r="R47" s="16"/>
      <c r="S47" s="17"/>
      <c r="T47" s="37"/>
      <c r="U47" s="16"/>
      <c r="V47" s="17"/>
      <c r="W47" s="37"/>
      <c r="X47" s="16"/>
      <c r="Y47" s="17"/>
      <c r="Z47" s="37"/>
    </row>
    <row r="48" spans="1:29" s="27" customFormat="1" ht="13.5" customHeight="1">
      <c r="A48" s="44">
        <v>1</v>
      </c>
      <c r="B48" s="39" t="s">
        <v>32</v>
      </c>
      <c r="C48" s="28" t="str">
        <f>[92]높이!$C$11</f>
        <v>김연우</v>
      </c>
      <c r="D48" s="29" t="str">
        <f>[92]높이!$E$11</f>
        <v>충북체육고</v>
      </c>
      <c r="E48" s="30" t="str">
        <f>[92]높이!$F$11</f>
        <v>1.55</v>
      </c>
      <c r="F48" s="28" t="str">
        <f>[92]높이!$C$12</f>
        <v>송해빈</v>
      </c>
      <c r="G48" s="29" t="str">
        <f>[92]높이!$E$12</f>
        <v>전남체육고</v>
      </c>
      <c r="H48" s="30" t="str">
        <f>[92]높이!$F$12</f>
        <v>1.50</v>
      </c>
      <c r="I48" s="28" t="str">
        <f>[92]높이!$C$13</f>
        <v>송미화</v>
      </c>
      <c r="J48" s="29" t="str">
        <f>[92]높이!$E$13</f>
        <v>강원체육고</v>
      </c>
      <c r="K48" s="30" t="str">
        <f>[92]높이!$F$13</f>
        <v>1.45</v>
      </c>
      <c r="L48" s="28"/>
      <c r="M48" s="29"/>
      <c r="N48" s="30"/>
      <c r="O48" s="28"/>
      <c r="P48" s="29"/>
      <c r="Q48" s="30"/>
      <c r="R48" s="28"/>
      <c r="S48" s="29"/>
      <c r="T48" s="38"/>
      <c r="U48" s="28"/>
      <c r="V48" s="29"/>
      <c r="W48" s="38"/>
      <c r="X48" s="28"/>
      <c r="Y48" s="29"/>
      <c r="Z48" s="30"/>
      <c r="AA48" s="19"/>
      <c r="AB48" s="19"/>
      <c r="AC48" s="19"/>
    </row>
    <row r="49" spans="1:29" s="27" customFormat="1" ht="13.5" customHeight="1">
      <c r="A49" s="44">
        <v>3</v>
      </c>
      <c r="B49" s="39" t="s">
        <v>97</v>
      </c>
      <c r="C49" s="81" t="s">
        <v>96</v>
      </c>
      <c r="D49" s="82" t="s">
        <v>96</v>
      </c>
      <c r="E49" s="83" t="s">
        <v>96</v>
      </c>
      <c r="F49" s="28"/>
      <c r="G49" s="29"/>
      <c r="H49" s="30"/>
      <c r="I49" s="28"/>
      <c r="J49" s="29"/>
      <c r="K49" s="30"/>
      <c r="L49" s="28"/>
      <c r="M49" s="29"/>
      <c r="N49" s="30"/>
      <c r="O49" s="28"/>
      <c r="P49" s="29"/>
      <c r="Q49" s="30"/>
      <c r="R49" s="28"/>
      <c r="S49" s="29"/>
      <c r="T49" s="38"/>
      <c r="U49" s="28"/>
      <c r="V49" s="29"/>
      <c r="W49" s="38"/>
      <c r="X49" s="28"/>
      <c r="Y49" s="29"/>
      <c r="Z49" s="30"/>
      <c r="AA49" s="19"/>
      <c r="AB49" s="19"/>
      <c r="AC49" s="19"/>
    </row>
    <row r="50" spans="1:29" s="27" customFormat="1" ht="13.5" customHeight="1">
      <c r="A50" s="109">
        <v>2</v>
      </c>
      <c r="B50" s="14" t="s">
        <v>21</v>
      </c>
      <c r="C50" s="20" t="str">
        <f>[93]멀리!$C$11</f>
        <v>강서영</v>
      </c>
      <c r="D50" s="21" t="str">
        <f>[93]멀리!$E$11</f>
        <v>전북체육고</v>
      </c>
      <c r="E50" s="22" t="str">
        <f>[93]멀리!$F$11</f>
        <v>5.51 CR</v>
      </c>
      <c r="F50" s="20" t="str">
        <f>[93]멀리!$C$12</f>
        <v>신소민</v>
      </c>
      <c r="G50" s="21" t="str">
        <f>[93]멀리!$E$12</f>
        <v>가평고</v>
      </c>
      <c r="H50" s="41" t="str">
        <f>[93]멀리!$F$12</f>
        <v>5.38 CR</v>
      </c>
      <c r="I50" s="20" t="str">
        <f>[93]멀리!$C$13</f>
        <v>이정아</v>
      </c>
      <c r="J50" s="21" t="str">
        <f>[93]멀리!$E$13</f>
        <v>경기모바일과학고</v>
      </c>
      <c r="K50" s="41" t="str">
        <f>[93]멀리!$F$13</f>
        <v>5.08</v>
      </c>
      <c r="L50" s="20" t="str">
        <f>[93]멀리!$C$14</f>
        <v>주가은</v>
      </c>
      <c r="M50" s="21" t="str">
        <f>[93]멀리!$E$14</f>
        <v>대전체육고</v>
      </c>
      <c r="N50" s="22" t="str">
        <f>[93]멀리!$F$14</f>
        <v>4.96</v>
      </c>
      <c r="O50" s="20" t="str">
        <f>[93]멀리!$C$15</f>
        <v>신예빈</v>
      </c>
      <c r="P50" s="21" t="str">
        <f>[93]멀리!$E$15</f>
        <v>경기체육고</v>
      </c>
      <c r="Q50" s="41" t="str">
        <f>[93]멀리!$F$15</f>
        <v>4.63</v>
      </c>
      <c r="R50" s="20" t="str">
        <f>[93]멀리!$C$16</f>
        <v>양승주</v>
      </c>
      <c r="S50" s="21" t="str">
        <f>[93]멀리!$E$16</f>
        <v>구로고</v>
      </c>
      <c r="T50" s="22" t="str">
        <f>[93]멀리!$F$16</f>
        <v>4.60</v>
      </c>
      <c r="U50" s="20" t="str">
        <f>[93]멀리!$C$17</f>
        <v>정연재</v>
      </c>
      <c r="V50" s="21" t="str">
        <f>[93]멀리!$E$17</f>
        <v>서울체육고</v>
      </c>
      <c r="W50" s="22" t="str">
        <f>[93]멀리!$F$17</f>
        <v>4.51</v>
      </c>
      <c r="X50" s="20" t="str">
        <f>[93]멀리!$C$18</f>
        <v>이한아</v>
      </c>
      <c r="Y50" s="21" t="str">
        <f>[93]멀리!$E$18</f>
        <v>구로고</v>
      </c>
      <c r="Z50" s="22" t="str">
        <f>[93]멀리!$F$18</f>
        <v>4.44</v>
      </c>
    </row>
    <row r="51" spans="1:29" s="27" customFormat="1" ht="13.5" customHeight="1">
      <c r="A51" s="109"/>
      <c r="B51" s="13" t="s">
        <v>20</v>
      </c>
      <c r="C51" s="32"/>
      <c r="D51" s="24" t="str">
        <f>[93]멀리!$G$11</f>
        <v>0.3</v>
      </c>
      <c r="E51" s="25"/>
      <c r="F51" s="23"/>
      <c r="G51" s="24" t="str">
        <f>[93]멀리!$G$12</f>
        <v>-0.2</v>
      </c>
      <c r="H51" s="25"/>
      <c r="I51" s="23"/>
      <c r="J51" s="24" t="str">
        <f>[93]멀리!$G$13</f>
        <v>-0.1</v>
      </c>
      <c r="K51" s="25"/>
      <c r="L51" s="32"/>
      <c r="M51" s="24" t="str">
        <f>[93]멀리!$G$14</f>
        <v>0.1</v>
      </c>
      <c r="N51" s="25"/>
      <c r="O51" s="23"/>
      <c r="P51" s="24" t="str">
        <f>[93]멀리!$G$15</f>
        <v>-0.0</v>
      </c>
      <c r="Q51" s="25"/>
      <c r="R51" s="23"/>
      <c r="S51" s="24" t="str">
        <f>[93]멀리!$G$16</f>
        <v>-0.1</v>
      </c>
      <c r="T51" s="25"/>
      <c r="U51" s="42"/>
      <c r="V51" s="24" t="str">
        <f>[93]멀리!$G$17</f>
        <v>-0.3</v>
      </c>
      <c r="W51" s="25"/>
      <c r="X51" s="23"/>
      <c r="Y51" s="24" t="str">
        <f>[93]멀리!$G$18</f>
        <v>-0.0</v>
      </c>
      <c r="Z51" s="25"/>
    </row>
    <row r="52" spans="1:29" s="27" customFormat="1" ht="13.5" customHeight="1">
      <c r="A52" s="109">
        <v>4</v>
      </c>
      <c r="B52" s="14" t="s">
        <v>98</v>
      </c>
      <c r="C52" s="20" t="str">
        <f>[93]세단!$C$11</f>
        <v>송해빈</v>
      </c>
      <c r="D52" s="21" t="str">
        <f>[93]세단!$E$11</f>
        <v>전남체육고</v>
      </c>
      <c r="E52" s="22" t="str">
        <f>[93]세단!$F$11</f>
        <v>11.09</v>
      </c>
      <c r="F52" s="20" t="str">
        <f>[93]세단!$C$12</f>
        <v>강서영</v>
      </c>
      <c r="G52" s="21" t="str">
        <f>[93]세단!$E$12</f>
        <v>전북체육고</v>
      </c>
      <c r="H52" s="41" t="str">
        <f>[93]세단!$F$12</f>
        <v>10.91</v>
      </c>
      <c r="I52" s="20" t="str">
        <f>[93]세단!$C$13</f>
        <v>이정아</v>
      </c>
      <c r="J52" s="21" t="str">
        <f>[93]세단!$E$13</f>
        <v>경기모바일과학고</v>
      </c>
      <c r="K52" s="41" t="str">
        <f>[93]세단!$F$13</f>
        <v>10.84</v>
      </c>
      <c r="L52" s="20"/>
      <c r="M52" s="21"/>
      <c r="N52" s="22"/>
      <c r="O52" s="20"/>
      <c r="P52" s="21"/>
      <c r="Q52" s="41"/>
      <c r="R52" s="20"/>
      <c r="S52" s="21"/>
      <c r="T52" s="22"/>
      <c r="U52" s="20"/>
      <c r="V52" s="21"/>
      <c r="W52" s="22"/>
      <c r="X52" s="20"/>
      <c r="Y52" s="21"/>
      <c r="Z52" s="22"/>
    </row>
    <row r="53" spans="1:29" s="27" customFormat="1" ht="13.5" customHeight="1">
      <c r="A53" s="109"/>
      <c r="B53" s="13" t="s">
        <v>20</v>
      </c>
      <c r="C53" s="32"/>
      <c r="D53" s="24" t="str">
        <f>[93]세단!$G$11</f>
        <v>0.6</v>
      </c>
      <c r="E53" s="25"/>
      <c r="F53" s="23"/>
      <c r="G53" s="24" t="str">
        <f>[93]세단!$G$12</f>
        <v>0.5</v>
      </c>
      <c r="H53" s="25"/>
      <c r="I53" s="23"/>
      <c r="J53" s="24" t="str">
        <f>[93]세단!$G$13</f>
        <v>-0.1</v>
      </c>
      <c r="K53" s="25"/>
      <c r="L53" s="32"/>
      <c r="M53" s="24"/>
      <c r="N53" s="25"/>
      <c r="O53" s="23"/>
      <c r="P53" s="24"/>
      <c r="Q53" s="25"/>
      <c r="R53" s="23"/>
      <c r="S53" s="24"/>
      <c r="T53" s="25"/>
      <c r="U53" s="42"/>
      <c r="V53" s="24"/>
      <c r="W53" s="25"/>
      <c r="X53" s="23"/>
      <c r="Y53" s="24"/>
      <c r="Z53" s="25"/>
    </row>
    <row r="54" spans="1:29" s="27" customFormat="1" ht="13.5" customHeight="1">
      <c r="A54" s="40">
        <v>5</v>
      </c>
      <c r="B54" s="15" t="s">
        <v>25</v>
      </c>
      <c r="C54" s="16" t="str">
        <f>[93]포환!$C$11</f>
        <v>문혜솔</v>
      </c>
      <c r="D54" s="17" t="str">
        <f>[93]포환!$E$11</f>
        <v>전남체육고</v>
      </c>
      <c r="E54" s="18" t="str">
        <f>[93]포환!$F$11</f>
        <v>12.71 CR</v>
      </c>
      <c r="F54" s="121" t="s">
        <v>87</v>
      </c>
      <c r="G54" s="122"/>
      <c r="H54" s="123"/>
      <c r="I54" s="16"/>
      <c r="J54" s="17"/>
      <c r="K54" s="18"/>
      <c r="L54" s="16"/>
      <c r="M54" s="17"/>
      <c r="N54" s="18"/>
      <c r="O54" s="16"/>
      <c r="P54" s="17"/>
      <c r="Q54" s="18"/>
      <c r="R54" s="16"/>
      <c r="S54" s="17"/>
      <c r="T54" s="37"/>
      <c r="U54" s="16"/>
      <c r="V54" s="17"/>
      <c r="W54" s="37"/>
      <c r="X54" s="16"/>
      <c r="Y54" s="17"/>
      <c r="Z54" s="37"/>
    </row>
    <row r="55" spans="1:29" s="27" customFormat="1" ht="13.5" customHeight="1">
      <c r="A55" s="40">
        <v>3</v>
      </c>
      <c r="B55" s="15" t="s">
        <v>99</v>
      </c>
      <c r="C55" s="16" t="str">
        <f>[93]원반!$C$11</f>
        <v>진선경</v>
      </c>
      <c r="D55" s="17" t="str">
        <f>[93]원반!$E$11</f>
        <v>김해가야고</v>
      </c>
      <c r="E55" s="18" t="str">
        <f>[93]원반!$F$11</f>
        <v>34.20</v>
      </c>
      <c r="F55" s="16" t="str">
        <f>[93]원반!$C$12</f>
        <v>고효은</v>
      </c>
      <c r="G55" s="17" t="str">
        <f>[93]원반!$E$12</f>
        <v>금오고</v>
      </c>
      <c r="H55" s="18" t="str">
        <f>[93]원반!$F$12</f>
        <v>27.51</v>
      </c>
      <c r="I55" s="16" t="str">
        <f>[93]원반!$C$13</f>
        <v>최서영</v>
      </c>
      <c r="J55" s="17" t="str">
        <f>[93]원반!$E$13</f>
        <v>목포문태고</v>
      </c>
      <c r="K55" s="18" t="str">
        <f>[93]원반!$F$13</f>
        <v>18.13</v>
      </c>
      <c r="L55" s="16"/>
      <c r="M55" s="17"/>
      <c r="N55" s="18"/>
      <c r="O55" s="16"/>
      <c r="P55" s="17"/>
      <c r="Q55" s="18"/>
      <c r="R55" s="16"/>
      <c r="S55" s="17"/>
      <c r="T55" s="37"/>
      <c r="U55" s="16"/>
      <c r="V55" s="17"/>
      <c r="W55" s="37"/>
      <c r="X55" s="16"/>
      <c r="Y55" s="17"/>
      <c r="Z55" s="37"/>
    </row>
    <row r="56" spans="1:29" s="27" customFormat="1" ht="13.5" customHeight="1">
      <c r="A56" s="40">
        <v>1</v>
      </c>
      <c r="B56" s="15" t="s">
        <v>100</v>
      </c>
      <c r="C56" s="16" t="str">
        <f>[94]해머!$C$11</f>
        <v>양채민</v>
      </c>
      <c r="D56" s="17" t="str">
        <f>[94]해머!$E$11</f>
        <v>전북체육고</v>
      </c>
      <c r="E56" s="18" t="str">
        <f>[94]해머!$F$11</f>
        <v>34.23</v>
      </c>
      <c r="F56" s="16" t="str">
        <f>[94]해머!$C$12</f>
        <v>문혜솔</v>
      </c>
      <c r="G56" s="17" t="str">
        <f>[94]해머!$E$12</f>
        <v>전남체육고</v>
      </c>
      <c r="H56" s="18" t="str">
        <f>[94]해머!$F$12</f>
        <v>30.31</v>
      </c>
      <c r="I56" s="16" t="str">
        <f>[94]해머!$C$13</f>
        <v>정시은</v>
      </c>
      <c r="J56" s="17" t="str">
        <f>[94]해머!$E$13</f>
        <v>전남체육고</v>
      </c>
      <c r="K56" s="18" t="str">
        <f>[94]해머!$F$13</f>
        <v>24.88</v>
      </c>
      <c r="L56" s="16"/>
      <c r="M56" s="17"/>
      <c r="N56" s="18"/>
      <c r="O56" s="16"/>
      <c r="P56" s="17"/>
      <c r="Q56" s="18"/>
      <c r="R56" s="16"/>
      <c r="S56" s="17"/>
      <c r="T56" s="37"/>
      <c r="U56" s="16"/>
      <c r="V56" s="17"/>
      <c r="W56" s="37"/>
      <c r="X56" s="16"/>
      <c r="Y56" s="17"/>
      <c r="Z56" s="37"/>
    </row>
    <row r="57" spans="1:29" s="27" customFormat="1" ht="13.5" customHeight="1">
      <c r="A57" s="40">
        <v>4</v>
      </c>
      <c r="B57" s="15" t="s">
        <v>101</v>
      </c>
      <c r="C57" s="16" t="str">
        <f>[93]투창!$C$11</f>
        <v>김진소</v>
      </c>
      <c r="D57" s="17" t="str">
        <f>[93]투창!$E$11</f>
        <v>예천여자고</v>
      </c>
      <c r="E57" s="18" t="str">
        <f>[93]투창!$F$11</f>
        <v>36.09 CR</v>
      </c>
      <c r="F57" s="16" t="str">
        <f>[93]투창!$C$12</f>
        <v>곽서연</v>
      </c>
      <c r="G57" s="17" t="str">
        <f>[93]투창!$E$12</f>
        <v>강원체육고</v>
      </c>
      <c r="H57" s="18" t="str">
        <f>[93]투창!$F$12</f>
        <v>34.69 CR</v>
      </c>
      <c r="I57" s="16" t="str">
        <f>[93]투창!$C$13</f>
        <v>김다솔</v>
      </c>
      <c r="J57" s="17" t="str">
        <f>[93]투창!$E$13</f>
        <v>경기체육고</v>
      </c>
      <c r="K57" s="18" t="str">
        <f>[93]투창!$F$13</f>
        <v>34.46 CR</v>
      </c>
      <c r="L57" s="16" t="str">
        <f>[93]투창!$C$14</f>
        <v>변지선</v>
      </c>
      <c r="M57" s="17" t="str">
        <f>[93]투창!$E$14</f>
        <v>경기체육고</v>
      </c>
      <c r="N57" s="18" t="str">
        <f>[93]투창!$F$14</f>
        <v>33.71 CR</v>
      </c>
      <c r="O57" s="16" t="str">
        <f>[93]투창!$C$15</f>
        <v>최서영</v>
      </c>
      <c r="P57" s="17" t="str">
        <f>[93]투창!$E$15</f>
        <v>목포문태고</v>
      </c>
      <c r="Q57" s="18" t="str">
        <f>[93]투창!$F$15</f>
        <v>30.35</v>
      </c>
      <c r="R57" s="16"/>
      <c r="S57" s="17"/>
      <c r="T57" s="37"/>
      <c r="U57" s="16"/>
      <c r="V57" s="17"/>
      <c r="W57" s="37"/>
      <c r="X57" s="16"/>
      <c r="Y57" s="17"/>
      <c r="Z57" s="37"/>
    </row>
    <row r="58" spans="1:29" s="9" customFormat="1" ht="14.25" customHeight="1">
      <c r="A58" s="36"/>
      <c r="B58" s="11" t="s">
        <v>49</v>
      </c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</row>
    <row r="59" spans="1:29">
      <c r="A59" s="36"/>
    </row>
    <row r="60" spans="1:29">
      <c r="A60" s="36"/>
    </row>
  </sheetData>
  <mergeCells count="21">
    <mergeCell ref="A50:A51"/>
    <mergeCell ref="A52:A53"/>
    <mergeCell ref="F54:H54"/>
    <mergeCell ref="F29:H29"/>
    <mergeCell ref="B31:C31"/>
    <mergeCell ref="F31:S31"/>
    <mergeCell ref="A35:A36"/>
    <mergeCell ref="A37:A38"/>
    <mergeCell ref="A44:A45"/>
    <mergeCell ref="F28:H28"/>
    <mergeCell ref="E2:T2"/>
    <mergeCell ref="B3:C3"/>
    <mergeCell ref="F3:S3"/>
    <mergeCell ref="A7:A8"/>
    <mergeCell ref="A9:A10"/>
    <mergeCell ref="A16:A17"/>
    <mergeCell ref="I18:K18"/>
    <mergeCell ref="F21:H21"/>
    <mergeCell ref="A22:A23"/>
    <mergeCell ref="A24:A25"/>
    <mergeCell ref="I26:K26"/>
  </mergeCells>
  <phoneticPr fontId="2" type="noConversion"/>
  <pageMargins left="0.35433070866141736" right="0" top="0" bottom="0" header="0" footer="0"/>
  <pageSetup paperSize="9" scale="70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5"/>
  <sheetViews>
    <sheetView showGridLines="0" view="pageBreakPreview" zoomScale="110" zoomScaleSheetLayoutView="110" workbookViewId="0">
      <selection activeCell="E2" sqref="E2:T2"/>
    </sheetView>
  </sheetViews>
  <sheetFormatPr defaultRowHeight="13.5"/>
  <cols>
    <col min="1" max="1" width="2.33203125" style="35" customWidth="1"/>
    <col min="2" max="2" width="5.44140625" customWidth="1"/>
    <col min="3" max="3" width="3.77734375" customWidth="1"/>
    <col min="4" max="4" width="4.77734375" customWidth="1"/>
    <col min="5" max="5" width="5.77734375" customWidth="1"/>
    <col min="6" max="6" width="3.77734375" customWidth="1"/>
    <col min="7" max="7" width="4.77734375" customWidth="1"/>
    <col min="8" max="8" width="5.77734375" customWidth="1"/>
    <col min="9" max="9" width="3.77734375" customWidth="1"/>
    <col min="10" max="10" width="4.77734375" customWidth="1"/>
    <col min="11" max="11" width="5.77734375" customWidth="1"/>
    <col min="12" max="12" width="3.77734375" customWidth="1"/>
    <col min="13" max="13" width="4.77734375" customWidth="1"/>
    <col min="14" max="14" width="5.77734375" customWidth="1"/>
    <col min="15" max="15" width="3.77734375" customWidth="1"/>
    <col min="16" max="16" width="4.77734375" customWidth="1"/>
    <col min="17" max="17" width="5.77734375" customWidth="1"/>
    <col min="18" max="18" width="3.77734375" customWidth="1"/>
    <col min="19" max="19" width="4.77734375" customWidth="1"/>
    <col min="20" max="20" width="5.77734375" customWidth="1"/>
    <col min="21" max="21" width="3.77734375" customWidth="1"/>
    <col min="22" max="22" width="4.77734375" customWidth="1"/>
    <col min="23" max="23" width="5.77734375" customWidth="1"/>
    <col min="24" max="24" width="3.77734375" customWidth="1"/>
    <col min="25" max="25" width="4.77734375" customWidth="1"/>
    <col min="26" max="26" width="5.77734375" customWidth="1"/>
  </cols>
  <sheetData>
    <row r="1" spans="1:26">
      <c r="A1" s="34"/>
    </row>
    <row r="2" spans="1:26" s="9" customFormat="1" ht="42" customHeight="1" thickBot="1">
      <c r="A2" s="34"/>
      <c r="B2" s="10"/>
      <c r="C2" s="10"/>
      <c r="D2" s="10"/>
      <c r="E2" s="112" t="s">
        <v>84</v>
      </c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3"/>
      <c r="Q2" s="113"/>
      <c r="R2" s="113"/>
      <c r="S2" s="113"/>
      <c r="T2" s="113"/>
      <c r="U2" s="31" t="s">
        <v>24</v>
      </c>
      <c r="V2" s="31"/>
      <c r="W2" s="31"/>
      <c r="X2" s="31"/>
      <c r="Y2" s="31"/>
      <c r="Z2" s="31"/>
    </row>
    <row r="3" spans="1:26" s="9" customFormat="1" ht="14.25" thickTop="1">
      <c r="A3" s="35"/>
      <c r="B3" s="110" t="s">
        <v>104</v>
      </c>
      <c r="C3" s="110"/>
      <c r="D3" s="10"/>
      <c r="E3" s="10"/>
      <c r="F3" s="114" t="s">
        <v>85</v>
      </c>
      <c r="G3" s="114"/>
      <c r="H3" s="114"/>
      <c r="I3" s="114"/>
      <c r="J3" s="114"/>
      <c r="K3" s="114"/>
      <c r="L3" s="114"/>
      <c r="M3" s="114"/>
      <c r="N3" s="114"/>
      <c r="O3" s="114"/>
      <c r="P3" s="114"/>
      <c r="Q3" s="114"/>
      <c r="R3" s="114"/>
      <c r="S3" s="114"/>
      <c r="T3" s="10"/>
      <c r="U3" s="10"/>
      <c r="V3" s="10"/>
      <c r="W3" s="10"/>
      <c r="X3" s="10"/>
      <c r="Y3" s="10"/>
      <c r="Z3" s="10"/>
    </row>
    <row r="4" spans="1:26" ht="9.75" customHeight="1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>
      <c r="B5" s="7" t="s">
        <v>8</v>
      </c>
      <c r="C5" s="2"/>
      <c r="D5" s="3" t="s">
        <v>0</v>
      </c>
      <c r="E5" s="4"/>
      <c r="F5" s="2"/>
      <c r="G5" s="3" t="s">
        <v>12</v>
      </c>
      <c r="H5" s="4"/>
      <c r="I5" s="2"/>
      <c r="J5" s="3" t="s">
        <v>1</v>
      </c>
      <c r="K5" s="4"/>
      <c r="L5" s="2"/>
      <c r="M5" s="3" t="s">
        <v>2</v>
      </c>
      <c r="N5" s="4"/>
      <c r="O5" s="2"/>
      <c r="P5" s="3" t="s">
        <v>3</v>
      </c>
      <c r="Q5" s="4"/>
      <c r="R5" s="2"/>
      <c r="S5" s="3" t="s">
        <v>4</v>
      </c>
      <c r="T5" s="4"/>
      <c r="U5" s="2"/>
      <c r="V5" s="3" t="s">
        <v>5</v>
      </c>
      <c r="W5" s="4"/>
      <c r="X5" s="2"/>
      <c r="Y5" s="3" t="s">
        <v>10</v>
      </c>
      <c r="Z5" s="4"/>
    </row>
    <row r="6" spans="1:26" ht="14.25" thickBot="1">
      <c r="A6" s="36"/>
      <c r="B6" s="6" t="s">
        <v>18</v>
      </c>
      <c r="C6" s="5" t="s">
        <v>6</v>
      </c>
      <c r="D6" s="5" t="s">
        <v>11</v>
      </c>
      <c r="E6" s="5" t="s">
        <v>7</v>
      </c>
      <c r="F6" s="5" t="s">
        <v>6</v>
      </c>
      <c r="G6" s="5" t="s">
        <v>11</v>
      </c>
      <c r="H6" s="5" t="s">
        <v>7</v>
      </c>
      <c r="I6" s="5" t="s">
        <v>6</v>
      </c>
      <c r="J6" s="5" t="s">
        <v>11</v>
      </c>
      <c r="K6" s="5" t="s">
        <v>7</v>
      </c>
      <c r="L6" s="5" t="s">
        <v>6</v>
      </c>
      <c r="M6" s="5" t="s">
        <v>11</v>
      </c>
      <c r="N6" s="5" t="s">
        <v>7</v>
      </c>
      <c r="O6" s="5" t="s">
        <v>6</v>
      </c>
      <c r="P6" s="5" t="s">
        <v>11</v>
      </c>
      <c r="Q6" s="5" t="s">
        <v>7</v>
      </c>
      <c r="R6" s="5" t="s">
        <v>6</v>
      </c>
      <c r="S6" s="5" t="s">
        <v>11</v>
      </c>
      <c r="T6" s="5" t="s">
        <v>7</v>
      </c>
      <c r="U6" s="5" t="s">
        <v>6</v>
      </c>
      <c r="V6" s="5" t="s">
        <v>11</v>
      </c>
      <c r="W6" s="5" t="s">
        <v>7</v>
      </c>
      <c r="X6" s="5" t="s">
        <v>6</v>
      </c>
      <c r="Y6" s="5" t="s">
        <v>11</v>
      </c>
      <c r="Z6" s="5" t="s">
        <v>7</v>
      </c>
    </row>
    <row r="7" spans="1:26" s="27" customFormat="1" ht="13.5" customHeight="1" thickTop="1">
      <c r="A7" s="109">
        <v>2</v>
      </c>
      <c r="B7" s="14" t="s">
        <v>19</v>
      </c>
      <c r="C7" s="45" t="str">
        <f>[95]결승기록지!$C$11</f>
        <v>나마디조엘진</v>
      </c>
      <c r="D7" s="46" t="str">
        <f>[95]결승기록지!$E$11</f>
        <v>김포제일공업고</v>
      </c>
      <c r="E7" s="47" t="str">
        <f>[95]결승기록지!$F$11</f>
        <v>10.54</v>
      </c>
      <c r="F7" s="45" t="str">
        <f>[95]결승기록지!$C$12</f>
        <v>김태욱</v>
      </c>
      <c r="G7" s="46" t="str">
        <f>[95]결승기록지!$E$12</f>
        <v>경북체육고</v>
      </c>
      <c r="H7" s="47" t="str">
        <f>[95]결승기록지!$F$12</f>
        <v>11.01</v>
      </c>
      <c r="I7" s="45" t="str">
        <f>[95]결승기록지!$C$13</f>
        <v>김선구</v>
      </c>
      <c r="J7" s="46" t="str">
        <f>[95]결승기록지!$E$13</f>
        <v>대전체육고</v>
      </c>
      <c r="K7" s="47" t="str">
        <f>[95]결승기록지!$F$13</f>
        <v>11.21</v>
      </c>
      <c r="L7" s="45" t="str">
        <f>[95]결승기록지!$C$14</f>
        <v>이종원</v>
      </c>
      <c r="M7" s="46" t="str">
        <f>[95]결승기록지!$E$14</f>
        <v>경복고</v>
      </c>
      <c r="N7" s="47" t="str">
        <f>[95]결승기록지!$F$14</f>
        <v>11.24</v>
      </c>
      <c r="O7" s="45" t="str">
        <f>[95]결승기록지!$C$15</f>
        <v>권현일</v>
      </c>
      <c r="P7" s="46" t="str">
        <f>[95]결승기록지!$E$15</f>
        <v>경주고</v>
      </c>
      <c r="Q7" s="47" t="str">
        <f>[95]결승기록지!$F$15</f>
        <v>11.31</v>
      </c>
      <c r="R7" s="45" t="str">
        <f>[95]결승기록지!$C$16</f>
        <v>김은성</v>
      </c>
      <c r="S7" s="46" t="str">
        <f>[95]결승기록지!$E$16</f>
        <v>포천일고</v>
      </c>
      <c r="T7" s="47" t="str">
        <f>[95]결승기록지!$F$16</f>
        <v>11.53</v>
      </c>
      <c r="U7" s="45" t="str">
        <f>[95]결승기록지!$C$17</f>
        <v>한규원</v>
      </c>
      <c r="V7" s="46" t="str">
        <f>[95]결승기록지!$E$17</f>
        <v>용인고</v>
      </c>
      <c r="W7" s="47" t="str">
        <f>[95]결승기록지!$F$17</f>
        <v>11.54</v>
      </c>
      <c r="X7" s="45" t="str">
        <f>[95]결승기록지!$C$18</f>
        <v>용현건</v>
      </c>
      <c r="Y7" s="46" t="str">
        <f>[95]결승기록지!$E$18</f>
        <v>동인천고</v>
      </c>
      <c r="Z7" s="47" t="str">
        <f>[95]결승기록지!$F$18</f>
        <v>11.57</v>
      </c>
    </row>
    <row r="8" spans="1:26" s="27" customFormat="1" ht="13.5" customHeight="1">
      <c r="A8" s="109"/>
      <c r="B8" s="13" t="s">
        <v>20</v>
      </c>
      <c r="C8" s="48"/>
      <c r="D8" s="49" t="str">
        <f>[95]결승기록지!$G$8</f>
        <v>0.6</v>
      </c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1"/>
    </row>
    <row r="9" spans="1:26" s="27" customFormat="1" ht="13.5" customHeight="1">
      <c r="A9" s="109">
        <v>3</v>
      </c>
      <c r="B9" s="14" t="s">
        <v>22</v>
      </c>
      <c r="C9" s="45" t="str">
        <f>[96]결승기록지!$C$11</f>
        <v>임성민</v>
      </c>
      <c r="D9" s="46" t="str">
        <f>[96]결승기록지!$E$11</f>
        <v>부산사대부설고</v>
      </c>
      <c r="E9" s="47" t="str">
        <f>[96]결승기록지!$F$11</f>
        <v>22.00</v>
      </c>
      <c r="F9" s="45" t="str">
        <f>[96]결승기록지!$C$12</f>
        <v>김태욱</v>
      </c>
      <c r="G9" s="46" t="str">
        <f>[96]결승기록지!$E$12</f>
        <v>경북체육고</v>
      </c>
      <c r="H9" s="47" t="str">
        <f>[96]결승기록지!$F$12</f>
        <v>22.40</v>
      </c>
      <c r="I9" s="45" t="str">
        <f>[96]결승기록지!$C$13</f>
        <v>이종원</v>
      </c>
      <c r="J9" s="46" t="str">
        <f>[96]결승기록지!$E$13</f>
        <v>경복고</v>
      </c>
      <c r="K9" s="47" t="str">
        <f>[96]결승기록지!$F$13</f>
        <v>22.63</v>
      </c>
      <c r="L9" s="45" t="str">
        <f>[96]결승기록지!$C$14</f>
        <v>김민혁</v>
      </c>
      <c r="M9" s="46" t="str">
        <f>[96]결승기록지!$E$14</f>
        <v>용인고</v>
      </c>
      <c r="N9" s="47" t="str">
        <f>[96]결승기록지!$F$14</f>
        <v>22.71</v>
      </c>
      <c r="O9" s="45" t="str">
        <f>[96]결승기록지!$C$15</f>
        <v>임현묵</v>
      </c>
      <c r="P9" s="46" t="str">
        <f>[96]결승기록지!$E$15</f>
        <v>서울체육고</v>
      </c>
      <c r="Q9" s="47" t="str">
        <f>[96]결승기록지!$F$15</f>
        <v>22.83</v>
      </c>
      <c r="R9" s="45" t="str">
        <f>[96]결승기록지!$C$16</f>
        <v>김민석</v>
      </c>
      <c r="S9" s="46" t="str">
        <f>[96]결승기록지!$E$16</f>
        <v>경복고</v>
      </c>
      <c r="T9" s="47" t="str">
        <f>[96]결승기록지!$F$16</f>
        <v>23.21</v>
      </c>
      <c r="U9" s="45" t="str">
        <f>[96]결승기록지!$C$17</f>
        <v>정진후</v>
      </c>
      <c r="V9" s="46" t="str">
        <f>[96]결승기록지!$E$17</f>
        <v>서울체육고</v>
      </c>
      <c r="W9" s="47" t="str">
        <f>[96]결승기록지!$F$17</f>
        <v>23.22</v>
      </c>
      <c r="X9" s="45" t="str">
        <f>[96]결승기록지!$C$18</f>
        <v>용현건</v>
      </c>
      <c r="Y9" s="46" t="str">
        <f>[96]결승기록지!$E$18</f>
        <v>동인천고</v>
      </c>
      <c r="Z9" s="47" t="str">
        <f>[96]결승기록지!$F$18</f>
        <v>23.35</v>
      </c>
    </row>
    <row r="10" spans="1:26" s="27" customFormat="1" ht="13.5" customHeight="1">
      <c r="A10" s="109"/>
      <c r="B10" s="13" t="s">
        <v>20</v>
      </c>
      <c r="C10" s="48"/>
      <c r="D10" s="49" t="str">
        <f>[96]결승기록지!$G$8</f>
        <v>0.4</v>
      </c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0"/>
      <c r="X10" s="50"/>
      <c r="Y10" s="50"/>
      <c r="Z10" s="51"/>
    </row>
    <row r="11" spans="1:26" s="27" customFormat="1" ht="13.5" customHeight="1">
      <c r="A11" s="40">
        <v>2</v>
      </c>
      <c r="B11" s="15" t="s">
        <v>89</v>
      </c>
      <c r="C11" s="45" t="str">
        <f>[97]결승기록지!$C$11</f>
        <v>나현주</v>
      </c>
      <c r="D11" s="46" t="str">
        <f>[97]결승기록지!$E$11</f>
        <v>광주체육고</v>
      </c>
      <c r="E11" s="47" t="str">
        <f>[97]결승기록지!$F$11</f>
        <v>49.80</v>
      </c>
      <c r="F11" s="45" t="str">
        <f>[97]결승기록지!$C$12</f>
        <v>안예강</v>
      </c>
      <c r="G11" s="46" t="str">
        <f>[97]결승기록지!$E$12</f>
        <v>대전체육고</v>
      </c>
      <c r="H11" s="47" t="str">
        <f>[97]결승기록지!$F$12</f>
        <v>50.32</v>
      </c>
      <c r="I11" s="45" t="str">
        <f>[97]결승기록지!$C$13</f>
        <v>김민혁</v>
      </c>
      <c r="J11" s="46" t="str">
        <f>[97]결승기록지!$E$13</f>
        <v>용인고</v>
      </c>
      <c r="K11" s="47" t="str">
        <f>[97]결승기록지!$F$13</f>
        <v>50.32</v>
      </c>
      <c r="L11" s="45" t="str">
        <f>[97]결승기록지!$C$14</f>
        <v>정진후</v>
      </c>
      <c r="M11" s="46" t="str">
        <f>[97]결승기록지!$E$14</f>
        <v>서울체육고</v>
      </c>
      <c r="N11" s="47" t="str">
        <f>[97]결승기록지!$F$14</f>
        <v>50.69</v>
      </c>
      <c r="O11" s="45" t="str">
        <f>[97]결승기록지!$C$15</f>
        <v>손정민</v>
      </c>
      <c r="P11" s="46" t="str">
        <f>[97]결승기록지!$E$15</f>
        <v>부산사대부설고</v>
      </c>
      <c r="Q11" s="47" t="str">
        <f>[97]결승기록지!$F$15</f>
        <v>51.51</v>
      </c>
      <c r="R11" s="45" t="str">
        <f>[97]결승기록지!$C$16</f>
        <v>김민석</v>
      </c>
      <c r="S11" s="46" t="str">
        <f>[97]결승기록지!$E$16</f>
        <v>경복고</v>
      </c>
      <c r="T11" s="47" t="str">
        <f>[97]결승기록지!$F$16</f>
        <v>51.96</v>
      </c>
      <c r="U11" s="45" t="str">
        <f>[97]결승기록지!$C$17</f>
        <v>김관희</v>
      </c>
      <c r="V11" s="46" t="str">
        <f>[97]결승기록지!$E$17</f>
        <v>은행고</v>
      </c>
      <c r="W11" s="47" t="str">
        <f>[97]결승기록지!$F$17</f>
        <v>52.39</v>
      </c>
      <c r="X11" s="45"/>
      <c r="Y11" s="46"/>
      <c r="Z11" s="47"/>
    </row>
    <row r="12" spans="1:26" s="27" customFormat="1" ht="13.5" customHeight="1">
      <c r="A12" s="40">
        <v>1</v>
      </c>
      <c r="B12" s="15" t="s">
        <v>23</v>
      </c>
      <c r="C12" s="45" t="str">
        <f>[98]결승기록지!$C$11</f>
        <v>이우민</v>
      </c>
      <c r="D12" s="46" t="str">
        <f>[98]결승기록지!$E$11</f>
        <v>전북체육고</v>
      </c>
      <c r="E12" s="47" t="str">
        <f>[98]결승기록지!$F$11</f>
        <v>1:56.94</v>
      </c>
      <c r="F12" s="45" t="str">
        <f>[98]결승기록지!$C$12</f>
        <v>전진용</v>
      </c>
      <c r="G12" s="46" t="str">
        <f>[98]결승기록지!$E$12</f>
        <v>은행고</v>
      </c>
      <c r="H12" s="47" t="str">
        <f>[98]결승기록지!$F$12</f>
        <v>2:02.91</v>
      </c>
      <c r="I12" s="45" t="str">
        <f>[98]결승기록지!$C$13</f>
        <v>김관희</v>
      </c>
      <c r="J12" s="46" t="str">
        <f>[98]결승기록지!$E$13</f>
        <v>은행고</v>
      </c>
      <c r="K12" s="47" t="str">
        <f>[98]결승기록지!$F$13</f>
        <v>2:03.03</v>
      </c>
      <c r="L12" s="45" t="str">
        <f>[98]결승기록지!$C$14</f>
        <v>정병하</v>
      </c>
      <c r="M12" s="46" t="str">
        <f>[98]결승기록지!$E$14</f>
        <v>전곡고</v>
      </c>
      <c r="N12" s="47" t="str">
        <f>[98]결승기록지!$F$14</f>
        <v>2:07.88</v>
      </c>
      <c r="O12" s="45" t="str">
        <f>[98]결승기록지!$C$15</f>
        <v>이승준</v>
      </c>
      <c r="P12" s="46" t="str">
        <f>[98]결승기록지!$E$15</f>
        <v>서울체육고</v>
      </c>
      <c r="Q12" s="47" t="str">
        <f>[98]결승기록지!$F$15</f>
        <v>2:07.98</v>
      </c>
      <c r="R12" s="45" t="str">
        <f>[98]결승기록지!$C$16</f>
        <v>김하람</v>
      </c>
      <c r="S12" s="46" t="str">
        <f>[98]결승기록지!$E$16</f>
        <v>설악고</v>
      </c>
      <c r="T12" s="47" t="str">
        <f>[98]결승기록지!$F$16</f>
        <v>2:11.62</v>
      </c>
      <c r="U12" s="45" t="str">
        <f>[98]결승기록지!$C$17</f>
        <v>노현서</v>
      </c>
      <c r="V12" s="46" t="str">
        <f>[98]결승기록지!$E$17</f>
        <v>동인천고</v>
      </c>
      <c r="W12" s="47" t="str">
        <f>[98]결승기록지!$F$17</f>
        <v>2:24.41</v>
      </c>
      <c r="X12" s="45" t="str">
        <f>[98]결승기록지!$C$18</f>
        <v>손민기</v>
      </c>
      <c r="Y12" s="46" t="str">
        <f>[98]결승기록지!$E$18</f>
        <v>함양제일고</v>
      </c>
      <c r="Z12" s="47" t="str">
        <f>[98]결승기록지!$F$18</f>
        <v>2:31.40</v>
      </c>
    </row>
    <row r="13" spans="1:26" s="27" customFormat="1" ht="13.5" customHeight="1">
      <c r="A13" s="40">
        <v>2</v>
      </c>
      <c r="B13" s="15" t="s">
        <v>90</v>
      </c>
      <c r="C13" s="45" t="str">
        <f>[99]결승기록지!$C$11</f>
        <v>이우민</v>
      </c>
      <c r="D13" s="46" t="str">
        <f>[99]결승기록지!$E$11</f>
        <v>전북체육고</v>
      </c>
      <c r="E13" s="47" t="str">
        <f>[99]결승기록지!$F$11</f>
        <v>4:06.93</v>
      </c>
      <c r="F13" s="45" t="str">
        <f>[99]결승기록지!$C$12</f>
        <v>오준서</v>
      </c>
      <c r="G13" s="46" t="str">
        <f>[99]결승기록지!$E$12</f>
        <v>양정고</v>
      </c>
      <c r="H13" s="47" t="str">
        <f>[99]결승기록지!$F$12</f>
        <v>4:07.10</v>
      </c>
      <c r="I13" s="45" t="str">
        <f>[99]결승기록지!$C$13</f>
        <v>김한별</v>
      </c>
      <c r="J13" s="46" t="str">
        <f>[99]결승기록지!$E$13</f>
        <v>경북영동고</v>
      </c>
      <c r="K13" s="47" t="str">
        <f>[99]결승기록지!$F$13</f>
        <v>4:07.18</v>
      </c>
      <c r="L13" s="45" t="str">
        <f>[99]결승기록지!$C$14</f>
        <v>김예찬</v>
      </c>
      <c r="M13" s="46" t="str">
        <f>[99]결승기록지!$E$14</f>
        <v>서울체육고</v>
      </c>
      <c r="N13" s="47" t="str">
        <f>[99]결승기록지!$F$14</f>
        <v>4:07.99</v>
      </c>
      <c r="O13" s="45" t="str">
        <f>[99]결승기록지!$C$15</f>
        <v>김하랑</v>
      </c>
      <c r="P13" s="46" t="str">
        <f>[99]결승기록지!$E$15</f>
        <v>단양고</v>
      </c>
      <c r="Q13" s="47" t="str">
        <f>[99]결승기록지!$F$15</f>
        <v>4:12.87</v>
      </c>
      <c r="R13" s="45" t="str">
        <f>[99]결승기록지!$C$16</f>
        <v>전진용</v>
      </c>
      <c r="S13" s="46" t="str">
        <f>[99]결승기록지!$E$16</f>
        <v>은행고</v>
      </c>
      <c r="T13" s="47" t="str">
        <f>[99]결승기록지!$F$16</f>
        <v>4:15.27</v>
      </c>
      <c r="U13" s="45" t="str">
        <f>[99]결승기록지!$C$17</f>
        <v>김홍남</v>
      </c>
      <c r="V13" s="46" t="str">
        <f>[99]결승기록지!$E$17</f>
        <v>단양고</v>
      </c>
      <c r="W13" s="47" t="str">
        <f>[99]결승기록지!$F$17</f>
        <v>4:17.85</v>
      </c>
      <c r="X13" s="45" t="str">
        <f>[99]결승기록지!$C$18</f>
        <v>이현준</v>
      </c>
      <c r="Y13" s="46" t="str">
        <f>[99]결승기록지!$E$18</f>
        <v>강릉명륜고</v>
      </c>
      <c r="Z13" s="47" t="str">
        <f>[99]결승기록지!$F$18</f>
        <v>4:17.95</v>
      </c>
    </row>
    <row r="14" spans="1:26" s="27" customFormat="1" ht="13.5" customHeight="1">
      <c r="A14" s="40">
        <v>4</v>
      </c>
      <c r="B14" s="15" t="s">
        <v>91</v>
      </c>
      <c r="C14" s="45" t="str">
        <f>[100]결승기록지!$C$11</f>
        <v>김한별</v>
      </c>
      <c r="D14" s="46" t="str">
        <f>[100]결승기록지!$E$11</f>
        <v>경북영동고</v>
      </c>
      <c r="E14" s="47" t="str">
        <f>[100]결승기록지!$F$11</f>
        <v>15:55.99</v>
      </c>
      <c r="F14" s="45" t="str">
        <f>[100]결승기록지!$C$12</f>
        <v>김예찬</v>
      </c>
      <c r="G14" s="46" t="str">
        <f>[100]결승기록지!$E$12</f>
        <v>서울체육고</v>
      </c>
      <c r="H14" s="47" t="str">
        <f>[100]결승기록지!$F$12</f>
        <v>16:03.59</v>
      </c>
      <c r="I14" s="45" t="str">
        <f>[100]결승기록지!$C$13</f>
        <v>박우진</v>
      </c>
      <c r="J14" s="46" t="str">
        <f>[100]결승기록지!$E$13</f>
        <v>배문고</v>
      </c>
      <c r="K14" s="47" t="str">
        <f>[100]결승기록지!$F$13</f>
        <v>16:04.07</v>
      </c>
      <c r="L14" s="45" t="str">
        <f>[100]결승기록지!$C$14</f>
        <v>오준서</v>
      </c>
      <c r="M14" s="46" t="str">
        <f>[100]결승기록지!$E$14</f>
        <v>양정고</v>
      </c>
      <c r="N14" s="47" t="str">
        <f>[100]결승기록지!$F$14</f>
        <v>16:10.36</v>
      </c>
      <c r="O14" s="45" t="str">
        <f>[100]결승기록지!$C$15</f>
        <v>김하랑</v>
      </c>
      <c r="P14" s="46" t="str">
        <f>[100]결승기록지!$E$15</f>
        <v>단양고</v>
      </c>
      <c r="Q14" s="47" t="str">
        <f>[100]결승기록지!$F$15</f>
        <v>16:16.35</v>
      </c>
      <c r="R14" s="45" t="str">
        <f>[100]결승기록지!$C$16</f>
        <v>김가람</v>
      </c>
      <c r="S14" s="46" t="str">
        <f>[100]결승기록지!$E$16</f>
        <v>강릉명륜고</v>
      </c>
      <c r="T14" s="47" t="str">
        <f>[100]결승기록지!$F$16</f>
        <v>16:46.12</v>
      </c>
      <c r="U14" s="45" t="str">
        <f>[100]결승기록지!$C$17</f>
        <v>양경준</v>
      </c>
      <c r="V14" s="46" t="str">
        <f>[100]결승기록지!$E$17</f>
        <v>경북영동고</v>
      </c>
      <c r="W14" s="47" t="str">
        <f>[100]결승기록지!$F$17</f>
        <v>16:49.03</v>
      </c>
      <c r="X14" s="45" t="str">
        <f>[100]결승기록지!$C$18</f>
        <v>이현준</v>
      </c>
      <c r="Y14" s="46" t="str">
        <f>[100]결승기록지!$E$18</f>
        <v>강릉명륜고</v>
      </c>
      <c r="Z14" s="47" t="str">
        <f>[100]결승기록지!$F$18</f>
        <v>17:12.33</v>
      </c>
    </row>
    <row r="15" spans="1:26" s="27" customFormat="1" ht="13.5" customHeight="1">
      <c r="A15" s="40">
        <v>3</v>
      </c>
      <c r="B15" s="15" t="s">
        <v>92</v>
      </c>
      <c r="C15" s="45" t="str">
        <f>[101]결승기록지!$C$11</f>
        <v>박우진</v>
      </c>
      <c r="D15" s="46" t="str">
        <f>[101]결승기록지!$E$11</f>
        <v>배문고</v>
      </c>
      <c r="E15" s="47" t="str">
        <f>[101]결승기록지!$F$11</f>
        <v>10:12.77</v>
      </c>
      <c r="F15" s="45" t="str">
        <f>[101]결승기록지!$C$12</f>
        <v>김가람</v>
      </c>
      <c r="G15" s="46" t="str">
        <f>[101]결승기록지!$E$12</f>
        <v>강릉명륜고</v>
      </c>
      <c r="H15" s="47" t="str">
        <f>[101]결승기록지!$F$12</f>
        <v>10:28.31</v>
      </c>
      <c r="I15" s="45" t="str">
        <f>[101]결승기록지!$C$13</f>
        <v>임준영</v>
      </c>
      <c r="J15" s="46" t="str">
        <f>[101]결승기록지!$E$13</f>
        <v>배문고</v>
      </c>
      <c r="K15" s="47" t="str">
        <f>[101]결승기록지!$F$13</f>
        <v>10:33.65</v>
      </c>
      <c r="L15" s="45" t="str">
        <f>[101]결승기록지!$C$14</f>
        <v>최호연</v>
      </c>
      <c r="M15" s="46" t="str">
        <f>[101]결승기록지!$E$14</f>
        <v>대전체육고</v>
      </c>
      <c r="N15" s="47" t="str">
        <f>[101]결승기록지!$F$14</f>
        <v>10:53.86</v>
      </c>
      <c r="O15" s="45"/>
      <c r="P15" s="46"/>
      <c r="Q15" s="47"/>
      <c r="R15" s="45"/>
      <c r="S15" s="46"/>
      <c r="T15" s="47"/>
      <c r="U15" s="45"/>
      <c r="V15" s="46"/>
      <c r="W15" s="47"/>
      <c r="X15" s="45"/>
      <c r="Y15" s="46"/>
      <c r="Z15" s="47"/>
    </row>
    <row r="16" spans="1:26" s="27" customFormat="1" ht="13.5" customHeight="1">
      <c r="A16" s="109">
        <v>4</v>
      </c>
      <c r="B16" s="14" t="s">
        <v>93</v>
      </c>
      <c r="C16" s="45" t="str">
        <f>[102]결승기록지!$C$11</f>
        <v>김승찬</v>
      </c>
      <c r="D16" s="46" t="str">
        <f>[102]결승기록지!$E$11</f>
        <v>대전체육고</v>
      </c>
      <c r="E16" s="47" t="str">
        <f>[102]결승기록지!$F$11</f>
        <v>17.18</v>
      </c>
      <c r="F16" s="45" t="str">
        <f>[102]결승기록지!$C$12</f>
        <v>박민혁</v>
      </c>
      <c r="G16" s="46" t="str">
        <f>[102]결승기록지!$E$12</f>
        <v>문창고</v>
      </c>
      <c r="H16" s="47" t="str">
        <f>[102]결승기록지!$F$12</f>
        <v>26.18</v>
      </c>
      <c r="I16" s="45"/>
      <c r="J16" s="46"/>
      <c r="K16" s="47"/>
      <c r="L16" s="45"/>
      <c r="M16" s="46"/>
      <c r="N16" s="47"/>
      <c r="O16" s="45"/>
      <c r="P16" s="46"/>
      <c r="Q16" s="47"/>
      <c r="R16" s="45"/>
      <c r="S16" s="46"/>
      <c r="T16" s="47"/>
      <c r="U16" s="45"/>
      <c r="V16" s="46"/>
      <c r="W16" s="47"/>
      <c r="X16" s="45"/>
      <c r="Y16" s="46"/>
      <c r="Z16" s="47"/>
    </row>
    <row r="17" spans="1:29" s="27" customFormat="1" ht="13.5" customHeight="1">
      <c r="A17" s="109"/>
      <c r="B17" s="13" t="s">
        <v>20</v>
      </c>
      <c r="C17" s="48"/>
      <c r="D17" s="49" t="str">
        <f>[102]결승기록지!$G$8</f>
        <v>0.5</v>
      </c>
      <c r="E17" s="50"/>
      <c r="F17" s="50"/>
      <c r="G17" s="50"/>
      <c r="H17" s="50"/>
      <c r="I17" s="50"/>
      <c r="J17" s="50"/>
      <c r="K17" s="50"/>
      <c r="L17" s="50"/>
      <c r="M17" s="50"/>
      <c r="N17" s="50"/>
      <c r="O17" s="50"/>
      <c r="P17" s="50"/>
      <c r="Q17" s="50"/>
      <c r="R17" s="50"/>
      <c r="S17" s="50"/>
      <c r="T17" s="50"/>
      <c r="U17" s="50"/>
      <c r="V17" s="50"/>
      <c r="W17" s="50"/>
      <c r="X17" s="50"/>
      <c r="Y17" s="50"/>
      <c r="Z17" s="51"/>
    </row>
    <row r="18" spans="1:29" s="77" customFormat="1" ht="13.5" customHeight="1">
      <c r="A18" s="33">
        <v>4</v>
      </c>
      <c r="B18" s="15" t="s">
        <v>94</v>
      </c>
      <c r="C18" s="59" t="str">
        <f>[103]결승기록지!$C$11</f>
        <v>노현서</v>
      </c>
      <c r="D18" s="60" t="str">
        <f>[103]결승기록지!$E$11</f>
        <v>동인천고</v>
      </c>
      <c r="E18" s="61" t="str">
        <f>[103]결승기록지!$F$11</f>
        <v>56.85</v>
      </c>
      <c r="F18" s="59" t="str">
        <f>[103]결승기록지!$C$12</f>
        <v>유기현</v>
      </c>
      <c r="G18" s="60" t="str">
        <f>[103]결승기록지!$E$12</f>
        <v>용인고</v>
      </c>
      <c r="H18" s="61" t="str">
        <f>[103]결승기록지!$F$12</f>
        <v>57.84</v>
      </c>
      <c r="I18" s="59" t="str">
        <f>[103]결승기록지!$C$13</f>
        <v>권현일</v>
      </c>
      <c r="J18" s="60" t="str">
        <f>[103]결승기록지!$E$13</f>
        <v>경주고</v>
      </c>
      <c r="K18" s="61" t="str">
        <f>[103]결승기록지!$F$13</f>
        <v>58.59</v>
      </c>
      <c r="L18" s="59" t="str">
        <f>[103]결승기록지!$C$14</f>
        <v>이동현</v>
      </c>
      <c r="M18" s="60" t="str">
        <f>[103]결승기록지!$E$14</f>
        <v>대전체육고</v>
      </c>
      <c r="N18" s="61" t="str">
        <f>[103]결승기록지!$F$14</f>
        <v>1:06.24</v>
      </c>
      <c r="O18" s="59"/>
      <c r="P18" s="60"/>
      <c r="Q18" s="61"/>
      <c r="R18" s="59"/>
      <c r="S18" s="60"/>
      <c r="T18" s="61"/>
      <c r="U18" s="59"/>
      <c r="V18" s="60"/>
      <c r="W18" s="61"/>
      <c r="X18" s="59"/>
      <c r="Y18" s="60"/>
      <c r="Z18" s="61"/>
    </row>
    <row r="19" spans="1:29" s="27" customFormat="1" ht="13.5" customHeight="1">
      <c r="A19" s="44">
        <v>4</v>
      </c>
      <c r="B19" s="39" t="s">
        <v>32</v>
      </c>
      <c r="C19" s="52" t="str">
        <f>[104]높이!$C$11</f>
        <v>김현식</v>
      </c>
      <c r="D19" s="53" t="str">
        <f>[104]높이!$E$11</f>
        <v>충북체육고</v>
      </c>
      <c r="E19" s="54" t="str">
        <f>[104]높이!$F$11</f>
        <v>1.98 CR</v>
      </c>
      <c r="F19" s="52" t="str">
        <f>[104]높이!$C$12</f>
        <v>어재혁</v>
      </c>
      <c r="G19" s="53" t="str">
        <f>[104]높이!$E$12</f>
        <v>설악고</v>
      </c>
      <c r="H19" s="54" t="str">
        <f>[104]높이!$F$12</f>
        <v>1.80</v>
      </c>
      <c r="I19" s="52" t="str">
        <f>[104]높이!$C$13</f>
        <v>김동건</v>
      </c>
      <c r="J19" s="53" t="str">
        <f>[104]높이!$E$13</f>
        <v>은행고</v>
      </c>
      <c r="K19" s="54" t="str">
        <f>[104]높이!$F$13</f>
        <v>1.80</v>
      </c>
      <c r="L19" s="52"/>
      <c r="M19" s="53"/>
      <c r="N19" s="54"/>
      <c r="O19" s="52"/>
      <c r="P19" s="53"/>
      <c r="Q19" s="54"/>
      <c r="R19" s="52"/>
      <c r="S19" s="53"/>
      <c r="T19" s="55"/>
      <c r="U19" s="52"/>
      <c r="V19" s="53"/>
      <c r="W19" s="55"/>
      <c r="X19" s="52"/>
      <c r="Y19" s="53"/>
      <c r="Z19" s="54"/>
      <c r="AA19" s="19"/>
      <c r="AB19" s="19"/>
      <c r="AC19" s="19"/>
    </row>
    <row r="20" spans="1:29" s="27" customFormat="1" ht="13.5" customHeight="1">
      <c r="A20" s="109">
        <v>1</v>
      </c>
      <c r="B20" s="14" t="s">
        <v>21</v>
      </c>
      <c r="C20" s="45" t="str">
        <f>[104]멀리!$C$11</f>
        <v>이현민</v>
      </c>
      <c r="D20" s="46" t="str">
        <f>[104]멀리!$E$11</f>
        <v>범어고</v>
      </c>
      <c r="E20" s="47" t="str">
        <f>[104]멀리!$F$11</f>
        <v>6.82 CR</v>
      </c>
      <c r="F20" s="45" t="str">
        <f>[104]멀리!$C$12</f>
        <v>백재현</v>
      </c>
      <c r="G20" s="46" t="str">
        <f>[104]멀리!$E$12</f>
        <v>충남고</v>
      </c>
      <c r="H20" s="56" t="str">
        <f>[104]멀리!$F$12</f>
        <v>6.71 CR</v>
      </c>
      <c r="I20" s="45" t="str">
        <f>[104]멀리!$C$13</f>
        <v>김승찬</v>
      </c>
      <c r="J20" s="46" t="str">
        <f>[104]멀리!$E$13</f>
        <v>대전체육고</v>
      </c>
      <c r="K20" s="56" t="str">
        <f>[104]멀리!$F$13</f>
        <v>6.56</v>
      </c>
      <c r="L20" s="45" t="str">
        <f>[104]멀리!$C$14</f>
        <v>성지윤</v>
      </c>
      <c r="M20" s="46" t="str">
        <f>[104]멀리!$E$14</f>
        <v>광양하이텍고</v>
      </c>
      <c r="N20" s="47" t="str">
        <f>[104]멀리!$F$14</f>
        <v>6.52</v>
      </c>
      <c r="O20" s="45" t="str">
        <f>[104]멀리!$C$15</f>
        <v>김준형</v>
      </c>
      <c r="P20" s="46" t="str">
        <f>[104]멀리!$E$15</f>
        <v>대전체육고</v>
      </c>
      <c r="Q20" s="56" t="str">
        <f>[104]멀리!$F$15</f>
        <v>6.01</v>
      </c>
      <c r="R20" s="45" t="str">
        <f>[104]멀리!$C$16</f>
        <v>주규식</v>
      </c>
      <c r="S20" s="46" t="str">
        <f>[104]멀리!$E$16</f>
        <v>전남체육고</v>
      </c>
      <c r="T20" s="47" t="str">
        <f>[104]멀리!$F$16</f>
        <v>6.00</v>
      </c>
      <c r="U20" s="45" t="str">
        <f>[104]멀리!$C$17</f>
        <v>김주형</v>
      </c>
      <c r="V20" s="46" t="str">
        <f>[104]멀리!$E$17</f>
        <v>서울체육고</v>
      </c>
      <c r="W20" s="47" t="str">
        <f>[104]멀리!$F$17</f>
        <v>5.64</v>
      </c>
      <c r="X20" s="45" t="str">
        <f>[104]멀리!$C$18</f>
        <v>최예찬</v>
      </c>
      <c r="Y20" s="46" t="str">
        <f>[104]멀리!$E$18</f>
        <v>경복고</v>
      </c>
      <c r="Z20" s="47" t="str">
        <f>[104]멀리!$F$18</f>
        <v>5.11</v>
      </c>
    </row>
    <row r="21" spans="1:29" s="27" customFormat="1" ht="13.5" customHeight="1">
      <c r="A21" s="109"/>
      <c r="B21" s="13" t="s">
        <v>20</v>
      </c>
      <c r="C21" s="57"/>
      <c r="D21" s="49" t="str">
        <f>[104]멀리!$G$11</f>
        <v>0.1</v>
      </c>
      <c r="E21" s="51"/>
      <c r="F21" s="48"/>
      <c r="G21" s="49" t="str">
        <f>[104]멀리!$G$12</f>
        <v>-0.1</v>
      </c>
      <c r="H21" s="51"/>
      <c r="I21" s="48"/>
      <c r="J21" s="49" t="str">
        <f>[104]멀리!$G$13</f>
        <v>-0.0</v>
      </c>
      <c r="K21" s="51"/>
      <c r="L21" s="57"/>
      <c r="M21" s="49" t="str">
        <f>[104]멀리!$G$14</f>
        <v>-0.2</v>
      </c>
      <c r="N21" s="51"/>
      <c r="O21" s="48"/>
      <c r="P21" s="49" t="str">
        <f>[104]멀리!$G$15</f>
        <v>-0.7</v>
      </c>
      <c r="Q21" s="51"/>
      <c r="R21" s="48"/>
      <c r="S21" s="49" t="str">
        <f>[104]멀리!$G$16</f>
        <v>-0.0</v>
      </c>
      <c r="T21" s="51"/>
      <c r="U21" s="58"/>
      <c r="V21" s="49" t="str">
        <f>[104]멀리!$G$17</f>
        <v>0.0</v>
      </c>
      <c r="W21" s="51"/>
      <c r="X21" s="48"/>
      <c r="Y21" s="49" t="str">
        <f>[104]멀리!$G$18</f>
        <v>-0.2</v>
      </c>
      <c r="Z21" s="51"/>
    </row>
    <row r="22" spans="1:29" s="27" customFormat="1" ht="13.5" customHeight="1">
      <c r="A22" s="109">
        <v>3</v>
      </c>
      <c r="B22" s="14" t="s">
        <v>98</v>
      </c>
      <c r="C22" s="45" t="str">
        <f>[104]세단!$C$11</f>
        <v>성지윤</v>
      </c>
      <c r="D22" s="46" t="str">
        <f>[104]세단!$E$11</f>
        <v>광양하이텍고</v>
      </c>
      <c r="E22" s="47" t="str">
        <f>[104]세단!$F$11</f>
        <v>12.76</v>
      </c>
      <c r="F22" s="45" t="str">
        <f>[104]세단!$C$12</f>
        <v>김준형</v>
      </c>
      <c r="G22" s="46" t="str">
        <f>[104]세단!$E$12</f>
        <v>대전체육고</v>
      </c>
      <c r="H22" s="56" t="str">
        <f>[104]세단!$F$12</f>
        <v>12.65</v>
      </c>
      <c r="I22" s="45" t="str">
        <f>[104]세단!$C$13</f>
        <v>어재혁</v>
      </c>
      <c r="J22" s="46" t="str">
        <f>[104]세단!$E$13</f>
        <v>설악고</v>
      </c>
      <c r="K22" s="56" t="str">
        <f>[104]세단!$F$13</f>
        <v>12.57</v>
      </c>
      <c r="L22" s="45"/>
      <c r="M22" s="46"/>
      <c r="N22" s="47"/>
      <c r="O22" s="45"/>
      <c r="P22" s="46"/>
      <c r="Q22" s="56"/>
      <c r="R22" s="45"/>
      <c r="S22" s="46"/>
      <c r="T22" s="47"/>
      <c r="U22" s="45"/>
      <c r="V22" s="46"/>
      <c r="W22" s="47"/>
      <c r="X22" s="45"/>
      <c r="Y22" s="46"/>
      <c r="Z22" s="47"/>
    </row>
    <row r="23" spans="1:29" s="27" customFormat="1" ht="13.5" customHeight="1">
      <c r="A23" s="109"/>
      <c r="B23" s="13" t="s">
        <v>20</v>
      </c>
      <c r="C23" s="57"/>
      <c r="D23" s="49" t="str">
        <f>[104]세단!$G$11</f>
        <v>-0.3</v>
      </c>
      <c r="E23" s="51"/>
      <c r="F23" s="48"/>
      <c r="G23" s="49" t="str">
        <f>[104]세단!$G$12</f>
        <v>-1.2</v>
      </c>
      <c r="H23" s="51"/>
      <c r="I23" s="48"/>
      <c r="J23" s="49" t="str">
        <f>[104]세단!$G$13</f>
        <v>-0.7</v>
      </c>
      <c r="K23" s="51"/>
      <c r="L23" s="57"/>
      <c r="M23" s="49"/>
      <c r="N23" s="51"/>
      <c r="O23" s="48"/>
      <c r="P23" s="49"/>
      <c r="Q23" s="51"/>
      <c r="R23" s="48"/>
      <c r="S23" s="49"/>
      <c r="T23" s="51"/>
      <c r="U23" s="58"/>
      <c r="V23" s="49"/>
      <c r="W23" s="51"/>
      <c r="X23" s="48"/>
      <c r="Y23" s="49"/>
      <c r="Z23" s="51"/>
    </row>
    <row r="24" spans="1:29" s="27" customFormat="1" ht="13.5" customHeight="1">
      <c r="A24" s="40">
        <v>1</v>
      </c>
      <c r="B24" s="15" t="s">
        <v>25</v>
      </c>
      <c r="C24" s="84" t="s">
        <v>96</v>
      </c>
      <c r="D24" s="85" t="s">
        <v>96</v>
      </c>
      <c r="E24" s="86" t="s">
        <v>96</v>
      </c>
      <c r="F24" s="59"/>
      <c r="G24" s="60"/>
      <c r="H24" s="61"/>
      <c r="I24" s="59"/>
      <c r="J24" s="60"/>
      <c r="K24" s="61"/>
      <c r="L24" s="59"/>
      <c r="M24" s="60"/>
      <c r="N24" s="61"/>
      <c r="O24" s="59"/>
      <c r="P24" s="60"/>
      <c r="Q24" s="61"/>
      <c r="R24" s="59"/>
      <c r="S24" s="60"/>
      <c r="T24" s="62"/>
      <c r="U24" s="59"/>
      <c r="V24" s="60"/>
      <c r="W24" s="62"/>
      <c r="X24" s="59"/>
      <c r="Y24" s="60"/>
      <c r="Z24" s="62"/>
    </row>
    <row r="25" spans="1:29" s="27" customFormat="1" ht="13.5" customHeight="1">
      <c r="A25" s="40">
        <v>2</v>
      </c>
      <c r="B25" s="15" t="s">
        <v>99</v>
      </c>
      <c r="C25" s="59" t="str">
        <f>[104]원반!$C$11</f>
        <v>임형준</v>
      </c>
      <c r="D25" s="60" t="str">
        <f>[104]원반!$E$11</f>
        <v>문창고</v>
      </c>
      <c r="E25" s="61" t="str">
        <f>[104]원반!$F$11</f>
        <v>35.49</v>
      </c>
      <c r="F25" s="121" t="s">
        <v>87</v>
      </c>
      <c r="G25" s="122"/>
      <c r="H25" s="123"/>
      <c r="I25" s="59"/>
      <c r="J25" s="60"/>
      <c r="K25" s="61"/>
      <c r="L25" s="59"/>
      <c r="M25" s="60"/>
      <c r="N25" s="61"/>
      <c r="O25" s="59"/>
      <c r="P25" s="60"/>
      <c r="Q25" s="61"/>
      <c r="R25" s="59"/>
      <c r="S25" s="60"/>
      <c r="T25" s="62"/>
      <c r="U25" s="59"/>
      <c r="V25" s="60"/>
      <c r="W25" s="62"/>
      <c r="X25" s="59"/>
      <c r="Y25" s="60"/>
      <c r="Z25" s="62"/>
    </row>
    <row r="26" spans="1:29" s="27" customFormat="1" ht="13.5" customHeight="1">
      <c r="A26" s="40">
        <v>1</v>
      </c>
      <c r="B26" s="15" t="s">
        <v>100</v>
      </c>
      <c r="C26" s="59" t="str">
        <f>[104]해머!$C$11</f>
        <v>임형준</v>
      </c>
      <c r="D26" s="60" t="str">
        <f>[104]해머!$E$11</f>
        <v>문창고</v>
      </c>
      <c r="E26" s="61" t="str">
        <f>[104]해머!$F$11</f>
        <v>23.41</v>
      </c>
      <c r="F26" s="121" t="s">
        <v>87</v>
      </c>
      <c r="G26" s="122"/>
      <c r="H26" s="123"/>
      <c r="I26" s="59"/>
      <c r="J26" s="60"/>
      <c r="K26" s="61"/>
      <c r="L26" s="59"/>
      <c r="M26" s="60"/>
      <c r="N26" s="61"/>
      <c r="O26" s="59"/>
      <c r="P26" s="60"/>
      <c r="Q26" s="61"/>
      <c r="R26" s="59"/>
      <c r="S26" s="60"/>
      <c r="T26" s="62"/>
      <c r="U26" s="59"/>
      <c r="V26" s="60"/>
      <c r="W26" s="62"/>
      <c r="X26" s="59"/>
      <c r="Y26" s="60"/>
      <c r="Z26" s="62"/>
    </row>
    <row r="27" spans="1:29" s="27" customFormat="1" ht="13.5" customHeight="1">
      <c r="A27" s="40">
        <v>3</v>
      </c>
      <c r="B27" s="15" t="s">
        <v>101</v>
      </c>
      <c r="C27" s="59" t="str">
        <f>[104]투창!$C$11</f>
        <v>고건</v>
      </c>
      <c r="D27" s="60" t="str">
        <f>[104]투창!$E$11</f>
        <v>심원고</v>
      </c>
      <c r="E27" s="61" t="str">
        <f>[104]투창!$F$11</f>
        <v>56.53</v>
      </c>
      <c r="F27" s="59" t="str">
        <f>[104]투창!$C$12</f>
        <v>윤기명</v>
      </c>
      <c r="G27" s="60" t="str">
        <f>[104]투창!$E$12</f>
        <v>경기체육고</v>
      </c>
      <c r="H27" s="61" t="str">
        <f>[104]투창!$F$12</f>
        <v>36.74</v>
      </c>
      <c r="I27" s="121" t="s">
        <v>87</v>
      </c>
      <c r="J27" s="122"/>
      <c r="K27" s="123"/>
      <c r="L27" s="59"/>
      <c r="M27" s="60"/>
      <c r="N27" s="61"/>
      <c r="O27" s="59"/>
      <c r="P27" s="60"/>
      <c r="Q27" s="61"/>
      <c r="R27" s="59"/>
      <c r="S27" s="60"/>
      <c r="T27" s="62"/>
      <c r="U27" s="59"/>
      <c r="V27" s="60"/>
      <c r="W27" s="62"/>
      <c r="X27" s="59"/>
      <c r="Y27" s="60"/>
      <c r="Z27" s="62"/>
    </row>
    <row r="28" spans="1:29" s="27" customFormat="1" ht="7.5" customHeight="1">
      <c r="A28" s="40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</row>
    <row r="29" spans="1:29" s="9" customFormat="1">
      <c r="A29" s="43"/>
      <c r="B29" s="110" t="s">
        <v>105</v>
      </c>
      <c r="C29" s="110"/>
      <c r="D29" s="10"/>
      <c r="E29" s="10"/>
      <c r="F29" s="111"/>
      <c r="G29" s="111"/>
      <c r="H29" s="111"/>
      <c r="I29" s="111"/>
      <c r="J29" s="111"/>
      <c r="K29" s="111"/>
      <c r="L29" s="111"/>
      <c r="M29" s="111"/>
      <c r="N29" s="111"/>
      <c r="O29" s="111"/>
      <c r="P29" s="111"/>
      <c r="Q29" s="111"/>
      <c r="R29" s="111"/>
      <c r="S29" s="111"/>
      <c r="T29" s="10"/>
      <c r="U29" s="10"/>
      <c r="V29" s="10"/>
      <c r="W29" s="10"/>
      <c r="X29" s="10"/>
      <c r="Y29" s="10"/>
      <c r="Z29" s="10"/>
    </row>
    <row r="30" spans="1:29" ht="9.75" customHeight="1">
      <c r="A30" s="43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9">
      <c r="B31" s="7" t="s">
        <v>8</v>
      </c>
      <c r="C31" s="2"/>
      <c r="D31" s="3" t="s">
        <v>0</v>
      </c>
      <c r="E31" s="4"/>
      <c r="F31" s="2"/>
      <c r="G31" s="3" t="s">
        <v>12</v>
      </c>
      <c r="H31" s="4"/>
      <c r="I31" s="2"/>
      <c r="J31" s="3" t="s">
        <v>1</v>
      </c>
      <c r="K31" s="4"/>
      <c r="L31" s="2"/>
      <c r="M31" s="3" t="s">
        <v>2</v>
      </c>
      <c r="N31" s="4"/>
      <c r="O31" s="2"/>
      <c r="P31" s="3" t="s">
        <v>3</v>
      </c>
      <c r="Q31" s="4"/>
      <c r="R31" s="2"/>
      <c r="S31" s="3" t="s">
        <v>4</v>
      </c>
      <c r="T31" s="4"/>
      <c r="U31" s="2"/>
      <c r="V31" s="3" t="s">
        <v>5</v>
      </c>
      <c r="W31" s="4"/>
      <c r="X31" s="2"/>
      <c r="Y31" s="3" t="s">
        <v>10</v>
      </c>
      <c r="Z31" s="4"/>
    </row>
    <row r="32" spans="1:29" ht="14.25" thickBot="1">
      <c r="A32" s="36"/>
      <c r="B32" s="6" t="s">
        <v>18</v>
      </c>
      <c r="C32" s="5" t="s">
        <v>6</v>
      </c>
      <c r="D32" s="5" t="s">
        <v>11</v>
      </c>
      <c r="E32" s="5" t="s">
        <v>7</v>
      </c>
      <c r="F32" s="5" t="s">
        <v>6</v>
      </c>
      <c r="G32" s="5" t="s">
        <v>11</v>
      </c>
      <c r="H32" s="5" t="s">
        <v>7</v>
      </c>
      <c r="I32" s="5" t="s">
        <v>6</v>
      </c>
      <c r="J32" s="5" t="s">
        <v>11</v>
      </c>
      <c r="K32" s="5" t="s">
        <v>7</v>
      </c>
      <c r="L32" s="5" t="s">
        <v>6</v>
      </c>
      <c r="M32" s="5" t="s">
        <v>11</v>
      </c>
      <c r="N32" s="5" t="s">
        <v>7</v>
      </c>
      <c r="O32" s="5" t="s">
        <v>6</v>
      </c>
      <c r="P32" s="5" t="s">
        <v>11</v>
      </c>
      <c r="Q32" s="5" t="s">
        <v>7</v>
      </c>
      <c r="R32" s="5" t="s">
        <v>6</v>
      </c>
      <c r="S32" s="5" t="s">
        <v>11</v>
      </c>
      <c r="T32" s="5" t="s">
        <v>7</v>
      </c>
      <c r="U32" s="5" t="s">
        <v>6</v>
      </c>
      <c r="V32" s="5" t="s">
        <v>11</v>
      </c>
      <c r="W32" s="5" t="s">
        <v>7</v>
      </c>
      <c r="X32" s="5" t="s">
        <v>6</v>
      </c>
      <c r="Y32" s="5" t="s">
        <v>11</v>
      </c>
      <c r="Z32" s="5" t="s">
        <v>7</v>
      </c>
    </row>
    <row r="33" spans="1:29" s="27" customFormat="1" ht="13.5" customHeight="1" thickTop="1">
      <c r="A33" s="109">
        <v>2</v>
      </c>
      <c r="B33" s="14" t="s">
        <v>19</v>
      </c>
      <c r="C33" s="20" t="str">
        <f>[105]결승기록지!$C$11</f>
        <v>정소윤</v>
      </c>
      <c r="D33" s="21" t="str">
        <f>[105]결승기록지!$E$11</f>
        <v>광주체육고</v>
      </c>
      <c r="E33" s="22" t="str">
        <f>[105]결승기록지!$F$11</f>
        <v>13.53</v>
      </c>
      <c r="F33" s="20" t="str">
        <f>[105]결승기록지!$C$12</f>
        <v>남재은</v>
      </c>
      <c r="G33" s="21" t="str">
        <f>[105]결승기록지!$E$12</f>
        <v>충현고</v>
      </c>
      <c r="H33" s="22" t="str">
        <f>[105]결승기록지!$F$12</f>
        <v>13.90</v>
      </c>
      <c r="I33" s="20" t="str">
        <f>[105]결승기록지!$C$13</f>
        <v>장지은</v>
      </c>
      <c r="J33" s="21" t="str">
        <f>[105]결승기록지!$E$13</f>
        <v>소래고</v>
      </c>
      <c r="K33" s="22" t="str">
        <f>[105]결승기록지!$F$13</f>
        <v>13.91</v>
      </c>
      <c r="L33" s="20" t="str">
        <f>[105]결승기록지!$C$14</f>
        <v>이채빈</v>
      </c>
      <c r="M33" s="21" t="str">
        <f>[105]결승기록지!$E$14</f>
        <v>마산구암고</v>
      </c>
      <c r="N33" s="22" t="str">
        <f>[105]결승기록지!$F$14</f>
        <v>14.55</v>
      </c>
      <c r="O33" s="20"/>
      <c r="P33" s="21"/>
      <c r="Q33" s="22"/>
      <c r="R33" s="20"/>
      <c r="S33" s="21"/>
      <c r="T33" s="22"/>
      <c r="U33" s="20"/>
      <c r="V33" s="21"/>
      <c r="W33" s="22"/>
      <c r="X33" s="20"/>
      <c r="Y33" s="21"/>
      <c r="Z33" s="22"/>
    </row>
    <row r="34" spans="1:29" s="27" customFormat="1" ht="13.5" customHeight="1">
      <c r="A34" s="109"/>
      <c r="B34" s="13" t="s">
        <v>20</v>
      </c>
      <c r="C34" s="23"/>
      <c r="D34" s="24" t="str">
        <f>[105]결승기록지!$G$8</f>
        <v>0.7</v>
      </c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5"/>
    </row>
    <row r="35" spans="1:29" s="27" customFormat="1" ht="13.5" customHeight="1">
      <c r="A35" s="109">
        <v>3</v>
      </c>
      <c r="B35" s="14" t="s">
        <v>22</v>
      </c>
      <c r="C35" s="20" t="str">
        <f>[106]결승기록지!$C$11</f>
        <v>윤주희</v>
      </c>
      <c r="D35" s="21" t="str">
        <f>[106]결승기록지!$E$11</f>
        <v>문산수억고</v>
      </c>
      <c r="E35" s="22" t="str">
        <f>[106]결승기록지!$F$11</f>
        <v>26.90</v>
      </c>
      <c r="F35" s="20" t="str">
        <f>[106]결승기록지!$C$12</f>
        <v>이효은</v>
      </c>
      <c r="G35" s="21" t="str">
        <f>[106]결승기록지!$E$12</f>
        <v>강원체육고</v>
      </c>
      <c r="H35" s="22" t="str">
        <f>[106]결승기록지!$F$12</f>
        <v>27.80</v>
      </c>
      <c r="I35" s="20" t="str">
        <f>[106]결승기록지!$C$13</f>
        <v>정소윤</v>
      </c>
      <c r="J35" s="21" t="str">
        <f>[106]결승기록지!$E$13</f>
        <v>광주체육고</v>
      </c>
      <c r="K35" s="22" t="str">
        <f>[106]결승기록지!$F$13</f>
        <v>28.68</v>
      </c>
      <c r="L35" s="20"/>
      <c r="M35" s="21"/>
      <c r="N35" s="22"/>
      <c r="O35" s="20"/>
      <c r="P35" s="21"/>
      <c r="Q35" s="22"/>
      <c r="R35" s="20"/>
      <c r="S35" s="21"/>
      <c r="T35" s="22"/>
      <c r="U35" s="20"/>
      <c r="V35" s="21"/>
      <c r="W35" s="22"/>
      <c r="X35" s="20"/>
      <c r="Y35" s="21"/>
      <c r="Z35" s="22"/>
    </row>
    <row r="36" spans="1:29" s="27" customFormat="1" ht="13.5" customHeight="1">
      <c r="A36" s="109"/>
      <c r="B36" s="13" t="s">
        <v>20</v>
      </c>
      <c r="C36" s="23"/>
      <c r="D36" s="24" t="str">
        <f>[106]결승기록지!$G$8</f>
        <v>2.1</v>
      </c>
      <c r="E36" s="26" t="str">
        <f>[106]결승기록지!$G$11</f>
        <v>참고기록</v>
      </c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5"/>
    </row>
    <row r="37" spans="1:29" s="27" customFormat="1" ht="13.5" customHeight="1">
      <c r="A37" s="40">
        <v>2</v>
      </c>
      <c r="B37" s="15" t="s">
        <v>89</v>
      </c>
      <c r="C37" s="81" t="str">
        <f>[107]결승기록지!$C$11</f>
        <v>강민경</v>
      </c>
      <c r="D37" s="82" t="str">
        <f>[107]결승기록지!$E$11</f>
        <v>부산사대부설고</v>
      </c>
      <c r="E37" s="83" t="str">
        <f>[107]결승기록지!$F$11</f>
        <v>1:00.32</v>
      </c>
      <c r="F37" s="20" t="str">
        <f>[107]결승기록지!$C$12</f>
        <v>윤주희</v>
      </c>
      <c r="G37" s="21" t="str">
        <f>[107]결승기록지!$E$12</f>
        <v>문산수억고</v>
      </c>
      <c r="H37" s="22" t="str">
        <f>[107]결승기록지!$F$12</f>
        <v>1:02.72</v>
      </c>
      <c r="I37" s="20" t="str">
        <f>[107]결승기록지!$C$13</f>
        <v>이효은</v>
      </c>
      <c r="J37" s="21" t="str">
        <f>[107]결승기록지!$E$13</f>
        <v>강원체육고</v>
      </c>
      <c r="K37" s="22" t="str">
        <f>[107]결승기록지!$F$13</f>
        <v>1:04.62</v>
      </c>
      <c r="L37" s="20"/>
      <c r="M37" s="21"/>
      <c r="N37" s="22"/>
      <c r="O37" s="20"/>
      <c r="P37" s="21"/>
      <c r="Q37" s="22"/>
      <c r="R37" s="20"/>
      <c r="S37" s="21"/>
      <c r="T37" s="22"/>
      <c r="U37" s="20"/>
      <c r="V37" s="21"/>
      <c r="W37" s="22"/>
      <c r="X37" s="20"/>
      <c r="Y37" s="21"/>
      <c r="Z37" s="22"/>
    </row>
    <row r="38" spans="1:29" s="27" customFormat="1" ht="13.5" customHeight="1">
      <c r="A38" s="40">
        <v>4</v>
      </c>
      <c r="B38" s="15" t="s">
        <v>23</v>
      </c>
      <c r="C38" s="20" t="str">
        <f>[108]결승기록지!$C$11</f>
        <v>이희수</v>
      </c>
      <c r="D38" s="21" t="str">
        <f>[108]결승기록지!$E$11</f>
        <v>용인고</v>
      </c>
      <c r="E38" s="22" t="str">
        <f>[108]결승기록지!$F$11</f>
        <v>2:23.69 CR</v>
      </c>
      <c r="F38" s="20" t="str">
        <f>[108]결승기록지!$C$12</f>
        <v>김다은</v>
      </c>
      <c r="G38" s="21" t="str">
        <f>[108]결승기록지!$E$12</f>
        <v>전남체육고</v>
      </c>
      <c r="H38" s="22" t="str">
        <f>[108]결승기록지!$F$12</f>
        <v>2:29.71</v>
      </c>
      <c r="I38" s="20" t="str">
        <f>[108]결승기록지!$C$13</f>
        <v>김윤슬</v>
      </c>
      <c r="J38" s="21" t="str">
        <f>[108]결승기록지!$E$13</f>
        <v>충북체육고</v>
      </c>
      <c r="K38" s="22" t="str">
        <f>[108]결승기록지!$F$13</f>
        <v>2:32.53</v>
      </c>
      <c r="L38" s="20" t="str">
        <f>[108]결승기록지!$C$14</f>
        <v>김경원</v>
      </c>
      <c r="M38" s="21" t="str">
        <f>[108]결승기록지!$E$14</f>
        <v>광양하이텍고</v>
      </c>
      <c r="N38" s="22" t="str">
        <f>[108]결승기록지!$F$14</f>
        <v>3:01.52</v>
      </c>
      <c r="O38" s="20"/>
      <c r="P38" s="21"/>
      <c r="Q38" s="22"/>
      <c r="R38" s="20"/>
      <c r="S38" s="21"/>
      <c r="T38" s="22"/>
      <c r="U38" s="20"/>
      <c r="V38" s="21"/>
      <c r="W38" s="22"/>
      <c r="X38" s="20"/>
      <c r="Y38" s="21"/>
      <c r="Z38" s="22"/>
    </row>
    <row r="39" spans="1:29" s="27" customFormat="1" ht="13.5" customHeight="1">
      <c r="A39" s="40">
        <v>2</v>
      </c>
      <c r="B39" s="15" t="s">
        <v>90</v>
      </c>
      <c r="C39" s="20" t="str">
        <f>[109]결승기록지!$C$11</f>
        <v>이소희</v>
      </c>
      <c r="D39" s="21" t="str">
        <f>[109]결승기록지!$E$11</f>
        <v>경북체육고</v>
      </c>
      <c r="E39" s="22" t="str">
        <f>[109]결승기록지!$F$11</f>
        <v>5:10.24</v>
      </c>
      <c r="F39" s="20" t="str">
        <f>[109]결승기록지!$C$12</f>
        <v>김아영</v>
      </c>
      <c r="G39" s="21" t="str">
        <f>[109]결승기록지!$E$12</f>
        <v>속초여자고</v>
      </c>
      <c r="H39" s="22" t="str">
        <f>[109]결승기록지!$F$12</f>
        <v>5:25.77</v>
      </c>
      <c r="I39" s="20" t="str">
        <f>[109]결승기록지!$C$13</f>
        <v>박민아</v>
      </c>
      <c r="J39" s="21" t="str">
        <f>[109]결승기록지!$E$13</f>
        <v>경북체육고</v>
      </c>
      <c r="K39" s="22" t="str">
        <f>[109]결승기록지!$F$13</f>
        <v>5:43.70</v>
      </c>
      <c r="L39" s="20"/>
      <c r="M39" s="21"/>
      <c r="N39" s="22"/>
      <c r="O39" s="20"/>
      <c r="P39" s="21"/>
      <c r="Q39" s="22"/>
      <c r="R39" s="20"/>
      <c r="S39" s="21"/>
      <c r="T39" s="22"/>
      <c r="U39" s="20"/>
      <c r="V39" s="21"/>
      <c r="W39" s="22"/>
      <c r="X39" s="20"/>
      <c r="Y39" s="21"/>
      <c r="Z39" s="22"/>
    </row>
    <row r="40" spans="1:29" s="27" customFormat="1" ht="13.5" customHeight="1">
      <c r="A40" s="40">
        <v>4</v>
      </c>
      <c r="B40" s="15" t="s">
        <v>91</v>
      </c>
      <c r="C40" s="20" t="str">
        <f>[110]결승기록지!$C$11</f>
        <v>이소희</v>
      </c>
      <c r="D40" s="21" t="str">
        <f>[110]결승기록지!$E$11</f>
        <v>경북체육고</v>
      </c>
      <c r="E40" s="22" t="str">
        <f>[110]결승기록지!$F$11</f>
        <v>19:00.38</v>
      </c>
      <c r="F40" s="20" t="str">
        <f>[110]결승기록지!$C$12</f>
        <v>김아영</v>
      </c>
      <c r="G40" s="21" t="str">
        <f>[110]결승기록지!$E$12</f>
        <v>속초여자고</v>
      </c>
      <c r="H40" s="22" t="str">
        <f>[110]결승기록지!$F$12</f>
        <v>21:50.67</v>
      </c>
      <c r="I40" s="20" t="str">
        <f>[110]결승기록지!$C$13</f>
        <v>박민아</v>
      </c>
      <c r="J40" s="21" t="str">
        <f>[110]결승기록지!$E$13</f>
        <v>경북체육고</v>
      </c>
      <c r="K40" s="22" t="str">
        <f>[110]결승기록지!$F$13</f>
        <v>23:10.55</v>
      </c>
      <c r="L40" s="20"/>
      <c r="M40" s="21"/>
      <c r="N40" s="22"/>
      <c r="O40" s="20"/>
      <c r="P40" s="21"/>
      <c r="Q40" s="22"/>
      <c r="R40" s="20"/>
      <c r="S40" s="21"/>
      <c r="T40" s="22"/>
      <c r="U40" s="20"/>
      <c r="V40" s="21"/>
      <c r="W40" s="22"/>
      <c r="X40" s="20"/>
      <c r="Y40" s="21"/>
      <c r="Z40" s="22"/>
    </row>
    <row r="41" spans="1:29" s="27" customFormat="1" ht="13.5" customHeight="1">
      <c r="A41" s="40">
        <v>1</v>
      </c>
      <c r="B41" s="15" t="s">
        <v>92</v>
      </c>
      <c r="C41" s="81" t="s">
        <v>96</v>
      </c>
      <c r="D41" s="82" t="s">
        <v>96</v>
      </c>
      <c r="E41" s="83" t="s">
        <v>96</v>
      </c>
      <c r="F41" s="20"/>
      <c r="G41" s="21"/>
      <c r="H41" s="22"/>
      <c r="I41" s="20"/>
      <c r="J41" s="21"/>
      <c r="K41" s="22"/>
      <c r="L41" s="20"/>
      <c r="M41" s="21"/>
      <c r="N41" s="22"/>
      <c r="O41" s="20"/>
      <c r="P41" s="21"/>
      <c r="Q41" s="22"/>
      <c r="R41" s="20"/>
      <c r="S41" s="21"/>
      <c r="T41" s="22"/>
      <c r="U41" s="20"/>
      <c r="V41" s="21"/>
      <c r="W41" s="22"/>
      <c r="X41" s="20"/>
      <c r="Y41" s="21"/>
      <c r="Z41" s="22"/>
    </row>
    <row r="42" spans="1:29" s="27" customFormat="1" ht="13.5" customHeight="1">
      <c r="A42" s="109">
        <v>3</v>
      </c>
      <c r="B42" s="14" t="s">
        <v>103</v>
      </c>
      <c r="C42" s="20" t="str">
        <f>[111]결승기록지!$C$11</f>
        <v>노규림</v>
      </c>
      <c r="D42" s="21" t="str">
        <f>[111]결승기록지!$E$11</f>
        <v>경북체육고</v>
      </c>
      <c r="E42" s="22" t="str">
        <f>[111]결승기록지!$F$11</f>
        <v>16.09</v>
      </c>
      <c r="F42" s="20" t="str">
        <f>[111]결승기록지!$C$12</f>
        <v>김정인</v>
      </c>
      <c r="G42" s="21" t="str">
        <f>[111]결승기록지!$E$12</f>
        <v>가평고</v>
      </c>
      <c r="H42" s="22" t="str">
        <f>[111]결승기록지!$F$12</f>
        <v>16.25</v>
      </c>
      <c r="I42" s="121" t="s">
        <v>87</v>
      </c>
      <c r="J42" s="122"/>
      <c r="K42" s="123"/>
      <c r="L42" s="20"/>
      <c r="M42" s="21"/>
      <c r="N42" s="22"/>
      <c r="O42" s="20"/>
      <c r="P42" s="21"/>
      <c r="Q42" s="22"/>
      <c r="R42" s="20"/>
      <c r="S42" s="21"/>
      <c r="T42" s="22"/>
      <c r="U42" s="20"/>
      <c r="V42" s="21"/>
      <c r="W42" s="22"/>
      <c r="X42" s="20"/>
      <c r="Y42" s="21"/>
      <c r="Z42" s="22"/>
    </row>
    <row r="43" spans="1:29" s="27" customFormat="1" ht="13.5" customHeight="1">
      <c r="A43" s="109"/>
      <c r="B43" s="13" t="s">
        <v>20</v>
      </c>
      <c r="C43" s="23"/>
      <c r="D43" s="24" t="str">
        <f>[111]결승기록지!$G$8</f>
        <v>0.7</v>
      </c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5"/>
    </row>
    <row r="44" spans="1:29" s="77" customFormat="1" ht="13.5" customHeight="1">
      <c r="A44" s="33">
        <v>4</v>
      </c>
      <c r="B44" s="15" t="s">
        <v>94</v>
      </c>
      <c r="C44" s="16" t="str">
        <f>[112]결승기록지!$C$11</f>
        <v>노규림</v>
      </c>
      <c r="D44" s="17" t="str">
        <f>[112]결승기록지!$E$11</f>
        <v>경북체육고</v>
      </c>
      <c r="E44" s="18" t="str">
        <f>[112]결승기록지!$F$11</f>
        <v>1:05.58</v>
      </c>
      <c r="F44" s="16" t="str">
        <f>[112]결승기록지!$C$12</f>
        <v>강민경</v>
      </c>
      <c r="G44" s="17" t="str">
        <f>[112]결승기록지!$E$12</f>
        <v>부산사대부설고</v>
      </c>
      <c r="H44" s="18" t="str">
        <f>[112]결승기록지!$F$12</f>
        <v>1:08.37</v>
      </c>
      <c r="I44" s="121" t="s">
        <v>87</v>
      </c>
      <c r="J44" s="122"/>
      <c r="K44" s="123"/>
      <c r="L44" s="16"/>
      <c r="M44" s="17"/>
      <c r="N44" s="18"/>
      <c r="O44" s="16"/>
      <c r="P44" s="17"/>
      <c r="Q44" s="18"/>
      <c r="R44" s="16"/>
      <c r="S44" s="17"/>
      <c r="T44" s="18"/>
      <c r="U44" s="16"/>
      <c r="V44" s="17"/>
      <c r="W44" s="18"/>
      <c r="X44" s="16"/>
      <c r="Y44" s="17"/>
      <c r="Z44" s="18"/>
    </row>
    <row r="45" spans="1:29" s="27" customFormat="1" ht="13.5" customHeight="1">
      <c r="A45" s="44">
        <v>1</v>
      </c>
      <c r="B45" s="39" t="s">
        <v>32</v>
      </c>
      <c r="C45" s="81" t="s">
        <v>96</v>
      </c>
      <c r="D45" s="82" t="s">
        <v>96</v>
      </c>
      <c r="E45" s="83" t="s">
        <v>96</v>
      </c>
      <c r="F45" s="20"/>
      <c r="G45" s="21"/>
      <c r="H45" s="22"/>
      <c r="I45" s="20"/>
      <c r="J45" s="21"/>
      <c r="K45" s="22"/>
      <c r="L45" s="20"/>
      <c r="M45" s="21"/>
      <c r="N45" s="22"/>
      <c r="O45" s="20"/>
      <c r="P45" s="21"/>
      <c r="Q45" s="22"/>
      <c r="R45" s="20"/>
      <c r="S45" s="21"/>
      <c r="T45" s="22"/>
      <c r="U45" s="20"/>
      <c r="V45" s="21"/>
      <c r="W45" s="22"/>
      <c r="X45" s="20"/>
      <c r="Y45" s="21"/>
      <c r="Z45" s="22"/>
      <c r="AA45" s="19"/>
      <c r="AB45" s="19"/>
      <c r="AC45" s="19"/>
    </row>
    <row r="46" spans="1:29" s="27" customFormat="1" ht="13.5" customHeight="1">
      <c r="A46" s="109">
        <v>2</v>
      </c>
      <c r="B46" s="14" t="s">
        <v>21</v>
      </c>
      <c r="C46" s="20" t="str">
        <f>[113]멀리!$C$11</f>
        <v>이소현</v>
      </c>
      <c r="D46" s="21" t="str">
        <f>[113]멀리!$E$11</f>
        <v>문산수억고</v>
      </c>
      <c r="E46" s="22" t="str">
        <f>[113]멀리!$F$11</f>
        <v>5.12</v>
      </c>
      <c r="F46" s="20" t="str">
        <f>[113]멀리!$C$12</f>
        <v>진효우</v>
      </c>
      <c r="G46" s="21" t="str">
        <f>[113]멀리!$E$12</f>
        <v>경기체육고</v>
      </c>
      <c r="H46" s="41" t="str">
        <f>[113]멀리!$F$12</f>
        <v>4.87</v>
      </c>
      <c r="I46" s="20" t="str">
        <f>[113]멀리!$C$13</f>
        <v>남재은</v>
      </c>
      <c r="J46" s="21" t="str">
        <f>[113]멀리!$E$13</f>
        <v>충현고</v>
      </c>
      <c r="K46" s="41">
        <f>[113]멀리!$F$13</f>
        <v>4.82</v>
      </c>
      <c r="L46" s="20" t="str">
        <f>[113]멀리!$C$14</f>
        <v>장지은</v>
      </c>
      <c r="M46" s="21" t="str">
        <f>[113]멀리!$E$14</f>
        <v>소래고</v>
      </c>
      <c r="N46" s="22" t="str">
        <f>[113]멀리!$F$14</f>
        <v>4.76</v>
      </c>
      <c r="O46" s="20"/>
      <c r="P46" s="21"/>
      <c r="Q46" s="41"/>
      <c r="R46" s="20"/>
      <c r="S46" s="21"/>
      <c r="T46" s="22"/>
      <c r="U46" s="20"/>
      <c r="V46" s="21"/>
      <c r="W46" s="22"/>
      <c r="X46" s="20"/>
      <c r="Y46" s="21"/>
      <c r="Z46" s="22"/>
    </row>
    <row r="47" spans="1:29" s="27" customFormat="1" ht="13.5" customHeight="1">
      <c r="A47" s="109"/>
      <c r="B47" s="13" t="s">
        <v>20</v>
      </c>
      <c r="C47" s="32"/>
      <c r="D47" s="24" t="str">
        <f>[113]멀리!$G$11</f>
        <v>-0.4</v>
      </c>
      <c r="E47" s="25"/>
      <c r="F47" s="23"/>
      <c r="G47" s="24" t="str">
        <f>[113]멀리!$G$12</f>
        <v>-0.3</v>
      </c>
      <c r="H47" s="25"/>
      <c r="I47" s="23"/>
      <c r="J47" s="24" t="str">
        <f>[113]멀리!$G$13</f>
        <v>-0.0</v>
      </c>
      <c r="K47" s="25"/>
      <c r="L47" s="32"/>
      <c r="M47" s="24" t="str">
        <f>[113]멀리!$G$14</f>
        <v>0.6</v>
      </c>
      <c r="N47" s="25"/>
      <c r="O47" s="23"/>
      <c r="P47" s="24"/>
      <c r="Q47" s="25"/>
      <c r="R47" s="23"/>
      <c r="S47" s="24"/>
      <c r="T47" s="25"/>
      <c r="U47" s="42"/>
      <c r="V47" s="24"/>
      <c r="W47" s="25"/>
      <c r="X47" s="23"/>
      <c r="Y47" s="24"/>
      <c r="Z47" s="25"/>
    </row>
    <row r="48" spans="1:29" s="27" customFormat="1" ht="13.5" customHeight="1">
      <c r="A48" s="109">
        <v>4</v>
      </c>
      <c r="B48" s="14" t="s">
        <v>98</v>
      </c>
      <c r="C48" s="20" t="str">
        <f>[113]세단!$C$11</f>
        <v>임사랑</v>
      </c>
      <c r="D48" s="21" t="str">
        <f>[113]세단!$E$11</f>
        <v>전북체육고</v>
      </c>
      <c r="E48" s="22" t="str">
        <f>[113]세단!$F$11</f>
        <v>11.03</v>
      </c>
      <c r="F48" s="121" t="s">
        <v>87</v>
      </c>
      <c r="G48" s="122"/>
      <c r="H48" s="123"/>
      <c r="I48" s="20"/>
      <c r="J48" s="21"/>
      <c r="K48" s="41"/>
      <c r="L48" s="20"/>
      <c r="M48" s="21"/>
      <c r="N48" s="22"/>
      <c r="O48" s="20"/>
      <c r="P48" s="21"/>
      <c r="Q48" s="41"/>
      <c r="R48" s="20"/>
      <c r="S48" s="21"/>
      <c r="T48" s="22"/>
      <c r="U48" s="20"/>
      <c r="V48" s="21"/>
      <c r="W48" s="22"/>
      <c r="X48" s="20"/>
      <c r="Y48" s="21"/>
      <c r="Z48" s="22"/>
    </row>
    <row r="49" spans="1:26" s="27" customFormat="1" ht="13.5" customHeight="1">
      <c r="A49" s="109"/>
      <c r="B49" s="13" t="s">
        <v>20</v>
      </c>
      <c r="C49" s="32"/>
      <c r="D49" s="24" t="str">
        <f>[113]세단!$G$11</f>
        <v>-0.8</v>
      </c>
      <c r="E49" s="25"/>
      <c r="F49" s="23"/>
      <c r="G49" s="24"/>
      <c r="H49" s="25"/>
      <c r="I49" s="23"/>
      <c r="J49" s="24"/>
      <c r="K49" s="25"/>
      <c r="L49" s="32"/>
      <c r="M49" s="24"/>
      <c r="N49" s="25"/>
      <c r="O49" s="23"/>
      <c r="P49" s="24"/>
      <c r="Q49" s="25"/>
      <c r="R49" s="23"/>
      <c r="S49" s="24"/>
      <c r="T49" s="25"/>
      <c r="U49" s="42"/>
      <c r="V49" s="24"/>
      <c r="W49" s="25"/>
      <c r="X49" s="23"/>
      <c r="Y49" s="24"/>
      <c r="Z49" s="25"/>
    </row>
    <row r="50" spans="1:26" s="27" customFormat="1" ht="13.5" customHeight="1">
      <c r="A50" s="40">
        <v>5</v>
      </c>
      <c r="B50" s="15" t="s">
        <v>25</v>
      </c>
      <c r="C50" s="16" t="str">
        <f>[113]포환!$C$11</f>
        <v>배수민</v>
      </c>
      <c r="D50" s="17" t="str">
        <f>[113]포환!$E$11</f>
        <v>금오고</v>
      </c>
      <c r="E50" s="18" t="str">
        <f>[113]포환!$F$11</f>
        <v>12.92</v>
      </c>
      <c r="F50" s="121" t="s">
        <v>87</v>
      </c>
      <c r="G50" s="122"/>
      <c r="H50" s="123"/>
      <c r="I50" s="16"/>
      <c r="J50" s="17"/>
      <c r="K50" s="18"/>
      <c r="L50" s="16"/>
      <c r="M50" s="17"/>
      <c r="N50" s="18"/>
      <c r="O50" s="16"/>
      <c r="P50" s="17"/>
      <c r="Q50" s="18"/>
      <c r="R50" s="16"/>
      <c r="S50" s="17"/>
      <c r="T50" s="37"/>
      <c r="U50" s="16"/>
      <c r="V50" s="17"/>
      <c r="W50" s="37"/>
      <c r="X50" s="16"/>
      <c r="Y50" s="17"/>
      <c r="Z50" s="37"/>
    </row>
    <row r="51" spans="1:26" s="27" customFormat="1" ht="13.5" customHeight="1">
      <c r="A51" s="40">
        <v>1</v>
      </c>
      <c r="B51" s="15" t="s">
        <v>100</v>
      </c>
      <c r="C51" s="16" t="str">
        <f>[114]해머!$C$11</f>
        <v>이아영</v>
      </c>
      <c r="D51" s="17" t="str">
        <f>[114]해머!$E$11</f>
        <v>전북체육고</v>
      </c>
      <c r="E51" s="18" t="str">
        <f>[115]해머!$F$11</f>
        <v>40.81 기록경기</v>
      </c>
      <c r="F51" s="121" t="s">
        <v>87</v>
      </c>
      <c r="G51" s="122"/>
      <c r="H51" s="123"/>
      <c r="I51" s="16"/>
      <c r="J51" s="17"/>
      <c r="K51" s="18"/>
      <c r="L51" s="16"/>
      <c r="M51" s="17"/>
      <c r="N51" s="18"/>
      <c r="O51" s="16"/>
      <c r="P51" s="17"/>
      <c r="Q51" s="18"/>
      <c r="R51" s="16"/>
      <c r="S51" s="17"/>
      <c r="T51" s="37"/>
      <c r="U51" s="16"/>
      <c r="V51" s="17"/>
      <c r="W51" s="37"/>
      <c r="X51" s="16"/>
      <c r="Y51" s="17"/>
      <c r="Z51" s="37"/>
    </row>
    <row r="52" spans="1:26" s="27" customFormat="1" ht="13.5" customHeight="1">
      <c r="A52" s="40">
        <v>4</v>
      </c>
      <c r="B52" s="15" t="s">
        <v>101</v>
      </c>
      <c r="C52" s="16" t="str">
        <f>[113]투창!$C$11</f>
        <v>김민지</v>
      </c>
      <c r="D52" s="17" t="str">
        <f>[113]투창!$E$11</f>
        <v>전북체육고</v>
      </c>
      <c r="E52" s="18" t="str">
        <f>[113]투창!$F$11</f>
        <v>48.08 CR</v>
      </c>
      <c r="F52" s="16" t="str">
        <f>[113]투창!$C$12</f>
        <v>장은성</v>
      </c>
      <c r="G52" s="17" t="str">
        <f>[113]투창!$E$12</f>
        <v>전남체육고</v>
      </c>
      <c r="H52" s="18" t="str">
        <f>[113]투창!$F$12</f>
        <v xml:space="preserve">31.88 </v>
      </c>
      <c r="I52" s="121" t="s">
        <v>87</v>
      </c>
      <c r="J52" s="122"/>
      <c r="K52" s="123"/>
      <c r="L52" s="16"/>
      <c r="M52" s="17"/>
      <c r="N52" s="18"/>
      <c r="O52" s="16"/>
      <c r="P52" s="17"/>
      <c r="Q52" s="18"/>
      <c r="R52" s="16"/>
      <c r="S52" s="17"/>
      <c r="T52" s="37"/>
      <c r="U52" s="16"/>
      <c r="V52" s="17"/>
      <c r="W52" s="37"/>
      <c r="X52" s="16"/>
      <c r="Y52" s="17"/>
      <c r="Z52" s="37"/>
    </row>
    <row r="53" spans="1:26" s="9" customFormat="1" ht="14.25" customHeight="1">
      <c r="A53" s="36"/>
      <c r="B53" s="11" t="s">
        <v>49</v>
      </c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</row>
    <row r="54" spans="1:26">
      <c r="A54" s="36"/>
    </row>
    <row r="55" spans="1:26">
      <c r="A55" s="36"/>
    </row>
  </sheetData>
  <mergeCells count="24">
    <mergeCell ref="A48:A49"/>
    <mergeCell ref="F48:H48"/>
    <mergeCell ref="F50:H50"/>
    <mergeCell ref="F51:H51"/>
    <mergeCell ref="I52:K52"/>
    <mergeCell ref="E2:T2"/>
    <mergeCell ref="B3:C3"/>
    <mergeCell ref="F3:S3"/>
    <mergeCell ref="A46:A47"/>
    <mergeCell ref="A20:A21"/>
    <mergeCell ref="A22:A23"/>
    <mergeCell ref="F25:H25"/>
    <mergeCell ref="F26:H26"/>
    <mergeCell ref="A33:A34"/>
    <mergeCell ref="A35:A36"/>
    <mergeCell ref="A42:A43"/>
    <mergeCell ref="I42:K42"/>
    <mergeCell ref="I44:K44"/>
    <mergeCell ref="A7:A8"/>
    <mergeCell ref="A9:A10"/>
    <mergeCell ref="A16:A17"/>
    <mergeCell ref="I27:K27"/>
    <mergeCell ref="B29:C29"/>
    <mergeCell ref="F29:S29"/>
  </mergeCells>
  <phoneticPr fontId="2" type="noConversion"/>
  <pageMargins left="0.35433070866141736" right="0" top="0" bottom="0" header="0" footer="0"/>
  <pageSetup paperSize="9" scale="75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2"/>
  <sheetViews>
    <sheetView showGridLines="0" view="pageBreakPreview" zoomScale="110" zoomScaleSheetLayoutView="110" workbookViewId="0">
      <selection activeCell="E2" sqref="E2:T2"/>
    </sheetView>
  </sheetViews>
  <sheetFormatPr defaultRowHeight="13.5"/>
  <cols>
    <col min="1" max="1" width="2.33203125" style="35" customWidth="1"/>
    <col min="2" max="2" width="5.44140625" customWidth="1"/>
    <col min="3" max="3" width="3.77734375" customWidth="1"/>
    <col min="4" max="4" width="4.77734375" customWidth="1"/>
    <col min="5" max="5" width="5.77734375" customWidth="1"/>
    <col min="6" max="6" width="3.77734375" customWidth="1"/>
    <col min="7" max="7" width="4.77734375" customWidth="1"/>
    <col min="8" max="8" width="5.77734375" customWidth="1"/>
    <col min="9" max="9" width="3.77734375" customWidth="1"/>
    <col min="10" max="10" width="4.77734375" customWidth="1"/>
    <col min="11" max="11" width="5.77734375" customWidth="1"/>
    <col min="12" max="12" width="3.77734375" customWidth="1"/>
    <col min="13" max="13" width="4.77734375" customWidth="1"/>
    <col min="14" max="14" width="5.77734375" customWidth="1"/>
    <col min="15" max="15" width="3.77734375" customWidth="1"/>
    <col min="16" max="16" width="4.77734375" customWidth="1"/>
    <col min="17" max="17" width="5.77734375" customWidth="1"/>
    <col min="18" max="18" width="3.77734375" customWidth="1"/>
    <col min="19" max="19" width="4.77734375" customWidth="1"/>
    <col min="20" max="20" width="5.77734375" customWidth="1"/>
    <col min="21" max="21" width="3.77734375" customWidth="1"/>
    <col min="22" max="22" width="4.77734375" customWidth="1"/>
    <col min="23" max="23" width="5.77734375" customWidth="1"/>
    <col min="24" max="24" width="3.77734375" customWidth="1"/>
    <col min="25" max="25" width="4.77734375" customWidth="1"/>
    <col min="26" max="26" width="5.77734375" customWidth="1"/>
  </cols>
  <sheetData>
    <row r="1" spans="1:26">
      <c r="A1" s="34"/>
    </row>
    <row r="2" spans="1:26" s="9" customFormat="1" ht="55.5" customHeight="1" thickBot="1">
      <c r="A2" s="34"/>
      <c r="B2" s="10"/>
      <c r="C2" s="10"/>
      <c r="D2" s="10"/>
      <c r="E2" s="112" t="s">
        <v>84</v>
      </c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3"/>
      <c r="Q2" s="113"/>
      <c r="R2" s="113"/>
      <c r="S2" s="113"/>
      <c r="T2" s="113"/>
      <c r="U2" s="31" t="s">
        <v>24</v>
      </c>
      <c r="V2" s="31"/>
      <c r="W2" s="31"/>
      <c r="X2" s="31"/>
      <c r="Y2" s="31"/>
      <c r="Z2" s="31"/>
    </row>
    <row r="3" spans="1:26" s="9" customFormat="1" ht="14.25" thickTop="1">
      <c r="A3" s="35"/>
      <c r="B3" s="110" t="s">
        <v>106</v>
      </c>
      <c r="C3" s="110"/>
      <c r="D3" s="10"/>
      <c r="E3" s="10"/>
      <c r="F3" s="114" t="s">
        <v>85</v>
      </c>
      <c r="G3" s="114"/>
      <c r="H3" s="114"/>
      <c r="I3" s="114"/>
      <c r="J3" s="114"/>
      <c r="K3" s="114"/>
      <c r="L3" s="114"/>
      <c r="M3" s="114"/>
      <c r="N3" s="114"/>
      <c r="O3" s="114"/>
      <c r="P3" s="114"/>
      <c r="Q3" s="114"/>
      <c r="R3" s="114"/>
      <c r="S3" s="114"/>
      <c r="T3" s="10"/>
      <c r="U3" s="10"/>
      <c r="V3" s="10"/>
      <c r="W3" s="10"/>
      <c r="X3" s="10"/>
      <c r="Y3" s="10"/>
      <c r="Z3" s="10"/>
    </row>
    <row r="4" spans="1:26" ht="9.75" customHeight="1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>
      <c r="B5" s="7" t="s">
        <v>8</v>
      </c>
      <c r="C5" s="2"/>
      <c r="D5" s="3" t="s">
        <v>0</v>
      </c>
      <c r="E5" s="4"/>
      <c r="F5" s="2"/>
      <c r="G5" s="3" t="s">
        <v>12</v>
      </c>
      <c r="H5" s="4"/>
      <c r="I5" s="2"/>
      <c r="J5" s="3" t="s">
        <v>1</v>
      </c>
      <c r="K5" s="4"/>
      <c r="L5" s="2"/>
      <c r="M5" s="3" t="s">
        <v>2</v>
      </c>
      <c r="N5" s="4"/>
      <c r="O5" s="2"/>
      <c r="P5" s="3" t="s">
        <v>3</v>
      </c>
      <c r="Q5" s="4"/>
      <c r="R5" s="2"/>
      <c r="S5" s="3" t="s">
        <v>4</v>
      </c>
      <c r="T5" s="4"/>
      <c r="U5" s="2"/>
      <c r="V5" s="3" t="s">
        <v>5</v>
      </c>
      <c r="W5" s="4"/>
      <c r="X5" s="2"/>
      <c r="Y5" s="3" t="s">
        <v>10</v>
      </c>
      <c r="Z5" s="4"/>
    </row>
    <row r="6" spans="1:26" ht="14.25" thickBot="1">
      <c r="A6" s="36"/>
      <c r="B6" s="6" t="s">
        <v>18</v>
      </c>
      <c r="C6" s="5" t="s">
        <v>6</v>
      </c>
      <c r="D6" s="5" t="s">
        <v>11</v>
      </c>
      <c r="E6" s="5" t="s">
        <v>7</v>
      </c>
      <c r="F6" s="5" t="s">
        <v>6</v>
      </c>
      <c r="G6" s="5" t="s">
        <v>11</v>
      </c>
      <c r="H6" s="5" t="s">
        <v>7</v>
      </c>
      <c r="I6" s="5" t="s">
        <v>6</v>
      </c>
      <c r="J6" s="5" t="s">
        <v>11</v>
      </c>
      <c r="K6" s="5" t="s">
        <v>7</v>
      </c>
      <c r="L6" s="5" t="s">
        <v>6</v>
      </c>
      <c r="M6" s="5" t="s">
        <v>11</v>
      </c>
      <c r="N6" s="5" t="s">
        <v>7</v>
      </c>
      <c r="O6" s="5" t="s">
        <v>6</v>
      </c>
      <c r="P6" s="5" t="s">
        <v>11</v>
      </c>
      <c r="Q6" s="5" t="s">
        <v>7</v>
      </c>
      <c r="R6" s="5" t="s">
        <v>6</v>
      </c>
      <c r="S6" s="5" t="s">
        <v>11</v>
      </c>
      <c r="T6" s="5" t="s">
        <v>7</v>
      </c>
      <c r="U6" s="5" t="s">
        <v>6</v>
      </c>
      <c r="V6" s="5" t="s">
        <v>11</v>
      </c>
      <c r="W6" s="5" t="s">
        <v>7</v>
      </c>
      <c r="X6" s="5" t="s">
        <v>6</v>
      </c>
      <c r="Y6" s="5" t="s">
        <v>11</v>
      </c>
      <c r="Z6" s="5" t="s">
        <v>7</v>
      </c>
    </row>
    <row r="7" spans="1:26" s="27" customFormat="1" ht="13.5" customHeight="1" thickTop="1">
      <c r="A7" s="109">
        <v>2</v>
      </c>
      <c r="B7" s="14" t="s">
        <v>19</v>
      </c>
      <c r="C7" s="20" t="str">
        <f>[116]결승기록지!$C$11</f>
        <v>강철현</v>
      </c>
      <c r="D7" s="21" t="str">
        <f>[116]결승기록지!$E$11</f>
        <v>광주체육고</v>
      </c>
      <c r="E7" s="22" t="str">
        <f>[116]결승기록지!$F$11</f>
        <v>10.79 CR</v>
      </c>
      <c r="F7" s="20" t="str">
        <f>[116]결승기록지!$C$12</f>
        <v>심재원</v>
      </c>
      <c r="G7" s="21" t="str">
        <f>[116]결승기록지!$E$12</f>
        <v>포천일고</v>
      </c>
      <c r="H7" s="22" t="str">
        <f>[116]결승기록지!$F$12</f>
        <v>10.85 CR</v>
      </c>
      <c r="I7" s="20" t="str">
        <f>[116]결승기록지!$C$13</f>
        <v>이승복</v>
      </c>
      <c r="J7" s="21" t="str">
        <f>[116]결승기록지!$E$13</f>
        <v>용인고</v>
      </c>
      <c r="K7" s="22" t="str">
        <f>[116]결승기록지!$F$13</f>
        <v>10.92 CR</v>
      </c>
      <c r="L7" s="20" t="str">
        <f>[116]결승기록지!$C$14</f>
        <v>석민수</v>
      </c>
      <c r="M7" s="21" t="str">
        <f>[116]결승기록지!$E$14</f>
        <v>김해가야고</v>
      </c>
      <c r="N7" s="22" t="str">
        <f>[116]결승기록지!$F$14</f>
        <v>10.93</v>
      </c>
      <c r="O7" s="20" t="str">
        <f>[116]결승기록지!$C$15</f>
        <v>고인성</v>
      </c>
      <c r="P7" s="21" t="str">
        <f>[116]결승기록지!$E$15</f>
        <v>대전체육고</v>
      </c>
      <c r="Q7" s="22" t="str">
        <f>[116]결승기록지!$F$15</f>
        <v>11.12</v>
      </c>
      <c r="R7" s="20" t="str">
        <f>[116]결승기록지!$C$16</f>
        <v>송병찬</v>
      </c>
      <c r="S7" s="21" t="str">
        <f>[116]결승기록지!$E$16</f>
        <v>경복고</v>
      </c>
      <c r="T7" s="22" t="str">
        <f>[116]결승기록지!$F$16</f>
        <v>11.28</v>
      </c>
      <c r="U7" s="20" t="str">
        <f>[116]결승기록지!$C$17</f>
        <v>주영찬</v>
      </c>
      <c r="V7" s="21" t="str">
        <f>[116]결승기록지!$E$17</f>
        <v>경복고</v>
      </c>
      <c r="W7" s="22" t="str">
        <f>[116]결승기록지!$F$17</f>
        <v>11.38</v>
      </c>
      <c r="X7" s="20"/>
      <c r="Y7" s="21"/>
      <c r="Z7" s="22"/>
    </row>
    <row r="8" spans="1:26" s="27" customFormat="1" ht="13.5" customHeight="1">
      <c r="A8" s="109"/>
      <c r="B8" s="13" t="s">
        <v>20</v>
      </c>
      <c r="C8" s="23"/>
      <c r="D8" s="24" t="str">
        <f>[116]결승기록지!$G$8</f>
        <v>0.7</v>
      </c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5"/>
    </row>
    <row r="9" spans="1:26" s="27" customFormat="1" ht="13.5" customHeight="1">
      <c r="A9" s="109">
        <v>3</v>
      </c>
      <c r="B9" s="14" t="s">
        <v>22</v>
      </c>
      <c r="C9" s="20" t="str">
        <f>[117]결승기록지!$C$11</f>
        <v>석민수</v>
      </c>
      <c r="D9" s="21" t="str">
        <f>[117]결승기록지!$E$11</f>
        <v>김해가야고</v>
      </c>
      <c r="E9" s="22" t="str">
        <f>[117]결승기록지!$F$11</f>
        <v>21.82 CR</v>
      </c>
      <c r="F9" s="20" t="str">
        <f>[117]결승기록지!$C$12</f>
        <v>심재원</v>
      </c>
      <c r="G9" s="21" t="str">
        <f>[117]결승기록지!$E$12</f>
        <v>포천일고</v>
      </c>
      <c r="H9" s="22" t="str">
        <f>[117]결승기록지!$F$12</f>
        <v>21.87 CR</v>
      </c>
      <c r="I9" s="20" t="str">
        <f>[117]결승기록지!$C$13</f>
        <v>고인성</v>
      </c>
      <c r="J9" s="21" t="str">
        <f>[117]결승기록지!$E$13</f>
        <v>대전체육고</v>
      </c>
      <c r="K9" s="22" t="str">
        <f>[117]결승기록지!$F$13</f>
        <v>22.35</v>
      </c>
      <c r="L9" s="20" t="str">
        <f>[117]결승기록지!$C$14</f>
        <v>조영제</v>
      </c>
      <c r="M9" s="21" t="str">
        <f>[117]결승기록지!$E$14</f>
        <v>문산수억고</v>
      </c>
      <c r="N9" s="22" t="str">
        <f>[117]결승기록지!$F$14</f>
        <v>22.59</v>
      </c>
      <c r="O9" s="20" t="str">
        <f>[117]결승기록지!$C$15</f>
        <v>주영찬</v>
      </c>
      <c r="P9" s="21" t="str">
        <f>[117]결승기록지!$E$15</f>
        <v>경복고</v>
      </c>
      <c r="Q9" s="22" t="str">
        <f>[117]결승기록지!$F$15</f>
        <v>22.92</v>
      </c>
      <c r="R9" s="20" t="str">
        <f>[117]결승기록지!$C$16</f>
        <v>김현</v>
      </c>
      <c r="S9" s="21" t="str">
        <f>[117]결승기록지!$E$16</f>
        <v>동인천고</v>
      </c>
      <c r="T9" s="22" t="str">
        <f>[117]결승기록지!$F$16</f>
        <v>23.20</v>
      </c>
      <c r="U9" s="20"/>
      <c r="V9" s="21"/>
      <c r="W9" s="22"/>
      <c r="X9" s="20"/>
      <c r="Y9" s="21"/>
      <c r="Z9" s="22"/>
    </row>
    <row r="10" spans="1:26" s="27" customFormat="1" ht="13.5" customHeight="1">
      <c r="A10" s="109"/>
      <c r="B10" s="13" t="s">
        <v>20</v>
      </c>
      <c r="C10" s="23"/>
      <c r="D10" s="24" t="str">
        <f>[117]결승기록지!$G$8</f>
        <v>1.1</v>
      </c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5"/>
    </row>
    <row r="11" spans="1:26" s="27" customFormat="1" ht="13.5" customHeight="1">
      <c r="A11" s="40">
        <v>2</v>
      </c>
      <c r="B11" s="15" t="s">
        <v>89</v>
      </c>
      <c r="C11" s="20" t="str">
        <f>[118]결승기록지!$C$11</f>
        <v>이수홍</v>
      </c>
      <c r="D11" s="21" t="str">
        <f>[118]결승기록지!$E$11</f>
        <v>광주중앙고</v>
      </c>
      <c r="E11" s="22" t="str">
        <f>[118]결승기록지!$F$11</f>
        <v>48.32 CR</v>
      </c>
      <c r="F11" s="20" t="str">
        <f>[118]결승기록지!$C$12</f>
        <v>조영제</v>
      </c>
      <c r="G11" s="21" t="str">
        <f>[118]결승기록지!$E$12</f>
        <v>문산수억고</v>
      </c>
      <c r="H11" s="22" t="str">
        <f>[118]결승기록지!$F$12</f>
        <v>49.91 CR</v>
      </c>
      <c r="I11" s="20" t="str">
        <f>[118]결승기록지!$C$13</f>
        <v>조익환</v>
      </c>
      <c r="J11" s="21" t="str">
        <f>[118]결승기록지!$E$13</f>
        <v>유신고</v>
      </c>
      <c r="K11" s="22" t="str">
        <f>[118]결승기록지!$F$13</f>
        <v>50.00</v>
      </c>
      <c r="L11" s="20" t="str">
        <f>[118]결승기록지!$C$14</f>
        <v>김현</v>
      </c>
      <c r="M11" s="21" t="str">
        <f>[118]결승기록지!$E$14</f>
        <v>동인천고</v>
      </c>
      <c r="N11" s="22" t="str">
        <f>[118]결승기록지!$F$14</f>
        <v>50.67</v>
      </c>
      <c r="O11" s="20" t="str">
        <f>[118]결승기록지!$C$15</f>
        <v>김지환</v>
      </c>
      <c r="P11" s="21" t="str">
        <f>[118]결승기록지!$E$15</f>
        <v>양정고</v>
      </c>
      <c r="Q11" s="22" t="str">
        <f>[118]결승기록지!$F$15</f>
        <v>50.93</v>
      </c>
      <c r="R11" s="20"/>
      <c r="S11" s="21"/>
      <c r="T11" s="22"/>
      <c r="U11" s="20"/>
      <c r="V11" s="21"/>
      <c r="W11" s="22"/>
      <c r="X11" s="20"/>
      <c r="Y11" s="21"/>
      <c r="Z11" s="22"/>
    </row>
    <row r="12" spans="1:26" s="27" customFormat="1" ht="13.5" customHeight="1">
      <c r="A12" s="40">
        <v>4</v>
      </c>
      <c r="B12" s="15" t="s">
        <v>23</v>
      </c>
      <c r="C12" s="20" t="str">
        <f>[119]결승기록지!$C$11</f>
        <v>배성준</v>
      </c>
      <c r="D12" s="21" t="str">
        <f>[119]결승기록지!$E$11</f>
        <v>경북영동고</v>
      </c>
      <c r="E12" s="22" t="str">
        <f>[119]결승기록지!$F$11</f>
        <v>1:54.47 CR</v>
      </c>
      <c r="F12" s="20" t="str">
        <f>[119]결승기록지!$C$12</f>
        <v>김성훈</v>
      </c>
      <c r="G12" s="21" t="str">
        <f>[119]결승기록지!$E$12</f>
        <v>경북영동고</v>
      </c>
      <c r="H12" s="22" t="str">
        <f>[119]결승기록지!$F$12</f>
        <v>1:55.99 CR</v>
      </c>
      <c r="I12" s="20" t="str">
        <f>[119]결승기록지!$C$13</f>
        <v>김세현</v>
      </c>
      <c r="J12" s="21" t="str">
        <f>[119]결승기록지!$E$13</f>
        <v>은행고</v>
      </c>
      <c r="K12" s="22" t="str">
        <f>[119]결승기록지!$F$13</f>
        <v>1:57.85 CR</v>
      </c>
      <c r="L12" s="20" t="str">
        <f>[119]결승기록지!$C$14</f>
        <v>김지환</v>
      </c>
      <c r="M12" s="21" t="str">
        <f>[119]결승기록지!$E$14</f>
        <v>양정고</v>
      </c>
      <c r="N12" s="22" t="str">
        <f>[119]결승기록지!$F$14</f>
        <v>2:00.19</v>
      </c>
      <c r="O12" s="20" t="str">
        <f>[119]결승기록지!$C$15</f>
        <v>윤지수</v>
      </c>
      <c r="P12" s="21" t="str">
        <f>[119]결승기록지!$E$15</f>
        <v>양정고</v>
      </c>
      <c r="Q12" s="22" t="str">
        <f>[119]결승기록지!$F$15</f>
        <v>2:04.77</v>
      </c>
      <c r="R12" s="20" t="str">
        <f>[119]결승기록지!$C$16</f>
        <v>임성용</v>
      </c>
      <c r="S12" s="21" t="str">
        <f>[119]결승기록지!$E$16</f>
        <v>함양제일고</v>
      </c>
      <c r="T12" s="22" t="str">
        <f>[119]결승기록지!$F$16</f>
        <v>2:13.56</v>
      </c>
      <c r="U12" s="20"/>
      <c r="V12" s="21"/>
      <c r="W12" s="22"/>
      <c r="X12" s="20"/>
      <c r="Y12" s="21"/>
      <c r="Z12" s="22"/>
    </row>
    <row r="13" spans="1:26" s="27" customFormat="1" ht="13.5" customHeight="1">
      <c r="A13" s="40">
        <v>2</v>
      </c>
      <c r="B13" s="15" t="s">
        <v>90</v>
      </c>
      <c r="C13" s="20" t="str">
        <f>[120]결승기록지!$C$11</f>
        <v>배성준</v>
      </c>
      <c r="D13" s="21" t="str">
        <f>[120]결승기록지!$E$11</f>
        <v>경북영동고</v>
      </c>
      <c r="E13" s="22" t="str">
        <f>[120]결승기록지!$F$11</f>
        <v>4:07.95</v>
      </c>
      <c r="F13" s="20" t="str">
        <f>[120]결승기록지!$C$12</f>
        <v>김성훈</v>
      </c>
      <c r="G13" s="21" t="str">
        <f>[120]결승기록지!$E$12</f>
        <v>경북영동고</v>
      </c>
      <c r="H13" s="22" t="str">
        <f>[120]결승기록지!$F$12</f>
        <v>4:09.18</v>
      </c>
      <c r="I13" s="20" t="str">
        <f>[120]결승기록지!$C$13</f>
        <v>유우진</v>
      </c>
      <c r="J13" s="21" t="str">
        <f>[120]결승기록지!$E$13</f>
        <v>배문고</v>
      </c>
      <c r="K13" s="22" t="str">
        <f>[120]결승기록지!$F$13</f>
        <v>4:09.34</v>
      </c>
      <c r="L13" s="20" t="str">
        <f>[120]결승기록지!$C$14</f>
        <v>김은성</v>
      </c>
      <c r="M13" s="21" t="str">
        <f>[120]결승기록지!$E$14</f>
        <v>배문고</v>
      </c>
      <c r="N13" s="22" t="str">
        <f>[120]결승기록지!$F$14</f>
        <v>4:09.70</v>
      </c>
      <c r="O13" s="20" t="str">
        <f>[120]결승기록지!$C$15</f>
        <v>박재우</v>
      </c>
      <c r="P13" s="21" t="str">
        <f>[120]결승기록지!$E$15</f>
        <v>전북체육고</v>
      </c>
      <c r="Q13" s="22" t="str">
        <f>[120]결승기록지!$F$15</f>
        <v>4:14.62</v>
      </c>
      <c r="R13" s="20" t="str">
        <f>[120]결승기록지!$C$16</f>
        <v>강지훈</v>
      </c>
      <c r="S13" s="21" t="str">
        <f>[120]결승기록지!$E$16</f>
        <v>서울체육고</v>
      </c>
      <c r="T13" s="22" t="str">
        <f>[120]결승기록지!$F$16</f>
        <v>4:15.12</v>
      </c>
      <c r="U13" s="20" t="str">
        <f>[120]결승기록지!$C$17</f>
        <v>김세현</v>
      </c>
      <c r="V13" s="21" t="str">
        <f>[120]결승기록지!$E$17</f>
        <v>은행고</v>
      </c>
      <c r="W13" s="22" t="str">
        <f>[120]결승기록지!$F$17</f>
        <v>4:19.38</v>
      </c>
      <c r="X13" s="20" t="str">
        <f>[120]결승기록지!$C$18</f>
        <v>김태훈</v>
      </c>
      <c r="Y13" s="21" t="str">
        <f>[120]결승기록지!$E$18</f>
        <v>단양고</v>
      </c>
      <c r="Z13" s="22" t="str">
        <f>[120]결승기록지!$F$18</f>
        <v>4:20.68</v>
      </c>
    </row>
    <row r="14" spans="1:26" s="27" customFormat="1" ht="13.5" customHeight="1">
      <c r="A14" s="40">
        <v>5</v>
      </c>
      <c r="B14" s="15" t="s">
        <v>91</v>
      </c>
      <c r="C14" s="20" t="str">
        <f>[121]결승기록지!$C$11</f>
        <v>박재우</v>
      </c>
      <c r="D14" s="21" t="str">
        <f>[121]결승기록지!$E$11</f>
        <v>전북체육고</v>
      </c>
      <c r="E14" s="22" t="str">
        <f>[121]결승기록지!$F$11</f>
        <v>15:18.96</v>
      </c>
      <c r="F14" s="20" t="str">
        <f>[121]결승기록지!$C$12</f>
        <v>김재현</v>
      </c>
      <c r="G14" s="21" t="str">
        <f>[121]결승기록지!$E$12</f>
        <v>배문고</v>
      </c>
      <c r="H14" s="22" t="str">
        <f>[121]결승기록지!$F$12</f>
        <v>15:36.42</v>
      </c>
      <c r="I14" s="20" t="str">
        <f>[121]결승기록지!$C$13</f>
        <v>유우진</v>
      </c>
      <c r="J14" s="21" t="str">
        <f>[121]결승기록지!$E$13</f>
        <v>배문고</v>
      </c>
      <c r="K14" s="22" t="str">
        <f>[121]결승기록지!$F$13</f>
        <v>16:29.58</v>
      </c>
      <c r="L14" s="20" t="str">
        <f>[121]결승기록지!$C$14</f>
        <v>김홍성</v>
      </c>
      <c r="M14" s="21" t="str">
        <f>[121]결승기록지!$E$14</f>
        <v>배문고</v>
      </c>
      <c r="N14" s="22" t="str">
        <f>[121]결승기록지!$F$14</f>
        <v>16:50.94</v>
      </c>
      <c r="O14" s="20" t="str">
        <f>[121]결승기록지!$C$15</f>
        <v>김승호</v>
      </c>
      <c r="P14" s="21" t="str">
        <f>[121]결승기록지!$E$15</f>
        <v>전북체육고</v>
      </c>
      <c r="Q14" s="22" t="str">
        <f>[121]결승기록지!$F$15</f>
        <v>16:57.21</v>
      </c>
      <c r="R14" s="20"/>
      <c r="S14" s="21"/>
      <c r="T14" s="22"/>
      <c r="U14" s="20"/>
      <c r="V14" s="21"/>
      <c r="W14" s="22"/>
      <c r="X14" s="20"/>
      <c r="Y14" s="21"/>
      <c r="Z14" s="22"/>
    </row>
    <row r="15" spans="1:26" s="27" customFormat="1" ht="13.5" customHeight="1">
      <c r="A15" s="40">
        <v>1</v>
      </c>
      <c r="B15" s="15" t="s">
        <v>92</v>
      </c>
      <c r="C15" s="20" t="str">
        <f>[122]결승기록지!$C$11</f>
        <v>김재현</v>
      </c>
      <c r="D15" s="21" t="str">
        <f>[122]결승기록지!$E$11</f>
        <v>배문고</v>
      </c>
      <c r="E15" s="22" t="str">
        <f>[122]결승기록지!$F$11</f>
        <v>9:45.84 CR</v>
      </c>
      <c r="F15" s="20" t="str">
        <f>[122]결승기록지!$C$12</f>
        <v>윤지수</v>
      </c>
      <c r="G15" s="21" t="str">
        <f>[122]결승기록지!$E$12</f>
        <v>양정고</v>
      </c>
      <c r="H15" s="22" t="str">
        <f>[122]결승기록지!$F$12</f>
        <v>9:49.45 CR</v>
      </c>
      <c r="I15" s="20" t="str">
        <f>[122]결승기록지!$C$13</f>
        <v>이민찬</v>
      </c>
      <c r="J15" s="21" t="str">
        <f>[122]결승기록지!$E$13</f>
        <v>양정고</v>
      </c>
      <c r="K15" s="22" t="str">
        <f>[122]결승기록지!$F$13</f>
        <v>9:49.56 CR</v>
      </c>
      <c r="L15" s="20" t="str">
        <f>[122]결승기록지!$C$14</f>
        <v>한예찬</v>
      </c>
      <c r="M15" s="21" t="str">
        <f>[122]결승기록지!$E$14</f>
        <v>서울체육고</v>
      </c>
      <c r="N15" s="22" t="str">
        <f>[122]결승기록지!$F$14</f>
        <v>10:27.87</v>
      </c>
      <c r="O15" s="20"/>
      <c r="P15" s="21"/>
      <c r="Q15" s="22"/>
      <c r="R15" s="20"/>
      <c r="S15" s="21"/>
      <c r="T15" s="22"/>
      <c r="U15" s="20"/>
      <c r="V15" s="21"/>
      <c r="W15" s="22"/>
      <c r="X15" s="20"/>
      <c r="Y15" s="21"/>
      <c r="Z15" s="22"/>
    </row>
    <row r="16" spans="1:26" s="27" customFormat="1" ht="13.5" customHeight="1">
      <c r="A16" s="109">
        <v>4</v>
      </c>
      <c r="B16" s="14" t="s">
        <v>93</v>
      </c>
      <c r="C16" s="20" t="str">
        <f>[123]결승기록지!$C$11</f>
        <v>최희태</v>
      </c>
      <c r="D16" s="21" t="str">
        <f>[123]결승기록지!$E$11</f>
        <v>대전체육고</v>
      </c>
      <c r="E16" s="22" t="str">
        <f>[123]결승기록지!$F$11</f>
        <v>15.24</v>
      </c>
      <c r="F16" s="20" t="str">
        <f>[123]결승기록지!$C$12</f>
        <v>정주안</v>
      </c>
      <c r="G16" s="21" t="str">
        <f>[123]결승기록지!$E$12</f>
        <v>경북체육고</v>
      </c>
      <c r="H16" s="22" t="str">
        <f>[123]결승기록지!$F$12</f>
        <v>20.88</v>
      </c>
      <c r="I16" s="20"/>
      <c r="J16" s="21"/>
      <c r="K16" s="22"/>
      <c r="L16" s="20"/>
      <c r="M16" s="21"/>
      <c r="N16" s="22"/>
      <c r="O16" s="20"/>
      <c r="P16" s="21"/>
      <c r="Q16" s="22"/>
      <c r="R16" s="20"/>
      <c r="S16" s="21"/>
      <c r="T16" s="22"/>
      <c r="U16" s="20"/>
      <c r="V16" s="21"/>
      <c r="W16" s="22"/>
      <c r="X16" s="20"/>
      <c r="Y16" s="21"/>
      <c r="Z16" s="22"/>
    </row>
    <row r="17" spans="1:29" s="27" customFormat="1" ht="13.5" customHeight="1">
      <c r="A17" s="109"/>
      <c r="B17" s="13" t="s">
        <v>20</v>
      </c>
      <c r="C17" s="23"/>
      <c r="D17" s="24" t="str">
        <f>[123]결승기록지!$G$8</f>
        <v>0.5</v>
      </c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5"/>
    </row>
    <row r="18" spans="1:29" s="77" customFormat="1" ht="13.5" customHeight="1">
      <c r="A18" s="33">
        <v>4</v>
      </c>
      <c r="B18" s="15" t="s">
        <v>94</v>
      </c>
      <c r="C18" s="81" t="s">
        <v>96</v>
      </c>
      <c r="D18" s="82" t="s">
        <v>96</v>
      </c>
      <c r="E18" s="83" t="s">
        <v>96</v>
      </c>
      <c r="F18" s="16"/>
      <c r="G18" s="17"/>
      <c r="H18" s="18"/>
      <c r="I18" s="16"/>
      <c r="J18" s="17"/>
      <c r="K18" s="18"/>
      <c r="L18" s="16"/>
      <c r="M18" s="17"/>
      <c r="N18" s="18"/>
      <c r="O18" s="16"/>
      <c r="P18" s="17"/>
      <c r="Q18" s="18"/>
      <c r="R18" s="16"/>
      <c r="S18" s="17"/>
      <c r="T18" s="18"/>
      <c r="U18" s="16"/>
      <c r="V18" s="17"/>
      <c r="W18" s="18"/>
      <c r="X18" s="16"/>
      <c r="Y18" s="17"/>
      <c r="Z18" s="18"/>
    </row>
    <row r="19" spans="1:29" s="27" customFormat="1" ht="13.5" customHeight="1">
      <c r="A19" s="40">
        <v>2</v>
      </c>
      <c r="B19" s="15" t="s">
        <v>95</v>
      </c>
      <c r="C19" s="16" t="str">
        <f>[124]결승기록지!$C$11</f>
        <v>김홍성</v>
      </c>
      <c r="D19" s="17" t="str">
        <f>[124]결승기록지!$E$11</f>
        <v>배문고</v>
      </c>
      <c r="E19" s="18" t="str">
        <f>[124]결승기록지!$F$11</f>
        <v>21:24.02</v>
      </c>
      <c r="F19" s="16" t="str">
        <f>[124]결승기록지!$C$12</f>
        <v>서찬영</v>
      </c>
      <c r="G19" s="17" t="str">
        <f>[124]결승기록지!$E$12</f>
        <v>경주고</v>
      </c>
      <c r="H19" s="18" t="str">
        <f>[124]결승기록지!$F$12</f>
        <v>24:18.20</v>
      </c>
      <c r="I19" s="121" t="s">
        <v>87</v>
      </c>
      <c r="J19" s="122"/>
      <c r="K19" s="123"/>
      <c r="L19" s="16"/>
      <c r="M19" s="17"/>
      <c r="N19" s="18"/>
      <c r="O19" s="16"/>
      <c r="P19" s="17"/>
      <c r="Q19" s="18"/>
      <c r="R19" s="16"/>
      <c r="S19" s="17"/>
      <c r="T19" s="37"/>
      <c r="U19" s="16"/>
      <c r="V19" s="17"/>
      <c r="W19" s="37"/>
      <c r="X19" s="16"/>
      <c r="Y19" s="17"/>
      <c r="Z19" s="37"/>
    </row>
    <row r="20" spans="1:29" s="27" customFormat="1" ht="13.5" customHeight="1">
      <c r="A20" s="44">
        <v>4</v>
      </c>
      <c r="B20" s="39" t="s">
        <v>32</v>
      </c>
      <c r="C20" s="28" t="str">
        <f>[125]높이!$C$11</f>
        <v>황주성</v>
      </c>
      <c r="D20" s="29" t="str">
        <f>[125]높이!$E$11</f>
        <v>강원체육고</v>
      </c>
      <c r="E20" s="30" t="str">
        <f>[125]높이!$F$11</f>
        <v>2.01</v>
      </c>
      <c r="F20" s="28" t="str">
        <f>[125]높이!$C$12</f>
        <v>하승훈</v>
      </c>
      <c r="G20" s="29" t="str">
        <f>[125]높이!$E$12</f>
        <v>대전체육고</v>
      </c>
      <c r="H20" s="30" t="str">
        <f>[125]높이!$F$12</f>
        <v>1.80</v>
      </c>
      <c r="I20" s="121" t="s">
        <v>87</v>
      </c>
      <c r="J20" s="122"/>
      <c r="K20" s="123"/>
      <c r="L20" s="28"/>
      <c r="M20" s="29"/>
      <c r="N20" s="30"/>
      <c r="O20" s="28"/>
      <c r="P20" s="29"/>
      <c r="Q20" s="30"/>
      <c r="R20" s="28"/>
      <c r="S20" s="29"/>
      <c r="T20" s="38"/>
      <c r="U20" s="28"/>
      <c r="V20" s="29"/>
      <c r="W20" s="38"/>
      <c r="X20" s="28"/>
      <c r="Y20" s="29"/>
      <c r="Z20" s="30"/>
      <c r="AA20" s="19"/>
      <c r="AB20" s="19"/>
      <c r="AC20" s="19"/>
    </row>
    <row r="21" spans="1:29" s="27" customFormat="1" ht="13.5" customHeight="1">
      <c r="A21" s="109">
        <v>1</v>
      </c>
      <c r="B21" s="14" t="s">
        <v>21</v>
      </c>
      <c r="C21" s="20" t="str">
        <f>[125]멀리!$C$11</f>
        <v>최희태</v>
      </c>
      <c r="D21" s="21" t="str">
        <f>[125]멀리!$E$11</f>
        <v>대전체육고</v>
      </c>
      <c r="E21" s="22" t="str">
        <f>[125]멀리!$F$11</f>
        <v>6.85</v>
      </c>
      <c r="F21" s="20" t="str">
        <f>[125]멀리!$C$12</f>
        <v>송병찬</v>
      </c>
      <c r="G21" s="21" t="str">
        <f>[125]멀리!$E$12</f>
        <v>경복고</v>
      </c>
      <c r="H21" s="41" t="str">
        <f>[125]멀리!$F$12</f>
        <v>6.77</v>
      </c>
      <c r="I21" s="20" t="str">
        <f>[125]멀리!$C$13</f>
        <v>정건우</v>
      </c>
      <c r="J21" s="21" t="str">
        <f>[125]멀리!$E$13</f>
        <v>전북체육고</v>
      </c>
      <c r="K21" s="41" t="str">
        <f>[125]멀리!$F$13</f>
        <v>5.51</v>
      </c>
      <c r="L21" s="20"/>
      <c r="M21" s="21"/>
      <c r="N21" s="22"/>
      <c r="O21" s="20"/>
      <c r="P21" s="21"/>
      <c r="Q21" s="41"/>
      <c r="R21" s="20"/>
      <c r="S21" s="21"/>
      <c r="T21" s="22"/>
      <c r="U21" s="20"/>
      <c r="V21" s="21"/>
      <c r="W21" s="22"/>
      <c r="X21" s="20"/>
      <c r="Y21" s="21"/>
      <c r="Z21" s="22"/>
    </row>
    <row r="22" spans="1:29" s="27" customFormat="1" ht="13.5" customHeight="1">
      <c r="A22" s="109"/>
      <c r="B22" s="13" t="s">
        <v>20</v>
      </c>
      <c r="C22" s="32"/>
      <c r="D22" s="24" t="str">
        <f>[125]멀리!$G$11</f>
        <v>0.1</v>
      </c>
      <c r="E22" s="25"/>
      <c r="F22" s="23"/>
      <c r="G22" s="24" t="str">
        <f>[125]멀리!$G$12</f>
        <v>-0.2</v>
      </c>
      <c r="H22" s="25"/>
      <c r="I22" s="23"/>
      <c r="J22" s="24" t="str">
        <f>[125]멀리!$G$13</f>
        <v>-0.4</v>
      </c>
      <c r="K22" s="25"/>
      <c r="L22" s="32"/>
      <c r="M22" s="24"/>
      <c r="N22" s="25"/>
      <c r="O22" s="23"/>
      <c r="P22" s="24"/>
      <c r="Q22" s="25"/>
      <c r="R22" s="23"/>
      <c r="S22" s="24"/>
      <c r="T22" s="25"/>
      <c r="U22" s="42"/>
      <c r="V22" s="24"/>
      <c r="W22" s="25"/>
      <c r="X22" s="23"/>
      <c r="Y22" s="24"/>
      <c r="Z22" s="25"/>
    </row>
    <row r="23" spans="1:29" s="27" customFormat="1" ht="13.5" customHeight="1">
      <c r="A23" s="109">
        <v>3</v>
      </c>
      <c r="B23" s="14" t="s">
        <v>98</v>
      </c>
      <c r="C23" s="81" t="s">
        <v>96</v>
      </c>
      <c r="D23" s="82" t="s">
        <v>96</v>
      </c>
      <c r="E23" s="83" t="s">
        <v>96</v>
      </c>
      <c r="F23" s="20"/>
      <c r="G23" s="21"/>
      <c r="H23" s="41"/>
      <c r="I23" s="20"/>
      <c r="J23" s="21"/>
      <c r="K23" s="41"/>
      <c r="L23" s="20"/>
      <c r="M23" s="21"/>
      <c r="N23" s="22"/>
      <c r="O23" s="20"/>
      <c r="P23" s="21"/>
      <c r="Q23" s="41"/>
      <c r="R23" s="20"/>
      <c r="S23" s="21"/>
      <c r="T23" s="22"/>
      <c r="U23" s="20"/>
      <c r="V23" s="21"/>
      <c r="W23" s="22"/>
      <c r="X23" s="20"/>
      <c r="Y23" s="21"/>
      <c r="Z23" s="22"/>
    </row>
    <row r="24" spans="1:29" s="27" customFormat="1" ht="13.5" customHeight="1">
      <c r="A24" s="109"/>
      <c r="B24" s="13" t="s">
        <v>20</v>
      </c>
      <c r="C24" s="32"/>
      <c r="D24" s="24"/>
      <c r="E24" s="25"/>
      <c r="F24" s="23"/>
      <c r="G24" s="24"/>
      <c r="H24" s="25"/>
      <c r="I24" s="23"/>
      <c r="J24" s="24"/>
      <c r="K24" s="25"/>
      <c r="L24" s="32"/>
      <c r="M24" s="24"/>
      <c r="N24" s="25"/>
      <c r="O24" s="23"/>
      <c r="P24" s="24"/>
      <c r="Q24" s="25"/>
      <c r="R24" s="23"/>
      <c r="S24" s="24"/>
      <c r="T24" s="25"/>
      <c r="U24" s="42"/>
      <c r="V24" s="24"/>
      <c r="W24" s="25"/>
      <c r="X24" s="23"/>
      <c r="Y24" s="24"/>
      <c r="Z24" s="25"/>
    </row>
    <row r="25" spans="1:29" s="27" customFormat="1" ht="13.5" customHeight="1">
      <c r="A25" s="40">
        <v>3</v>
      </c>
      <c r="B25" s="15" t="s">
        <v>101</v>
      </c>
      <c r="C25" s="16" t="str">
        <f>[125]투창!$C$11</f>
        <v>신민수</v>
      </c>
      <c r="D25" s="17" t="str">
        <f>[125]투창!$E$11</f>
        <v>충북체육고</v>
      </c>
      <c r="E25" s="18" t="str">
        <f>[125]투창!$F$11</f>
        <v>62.48</v>
      </c>
      <c r="F25" s="121" t="s">
        <v>87</v>
      </c>
      <c r="G25" s="122"/>
      <c r="H25" s="123"/>
      <c r="I25" s="16"/>
      <c r="J25" s="17"/>
      <c r="K25" s="18"/>
      <c r="L25" s="16"/>
      <c r="M25" s="17"/>
      <c r="N25" s="18"/>
      <c r="O25" s="16"/>
      <c r="P25" s="17"/>
      <c r="Q25" s="18"/>
      <c r="R25" s="16"/>
      <c r="S25" s="17"/>
      <c r="T25" s="37"/>
      <c r="U25" s="16"/>
      <c r="V25" s="17"/>
      <c r="W25" s="37"/>
      <c r="X25" s="16"/>
      <c r="Y25" s="17"/>
      <c r="Z25" s="37"/>
    </row>
    <row r="26" spans="1:29" s="27" customFormat="1" ht="7.5" customHeight="1">
      <c r="A26" s="40"/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</row>
    <row r="27" spans="1:29" s="9" customFormat="1">
      <c r="A27" s="43"/>
      <c r="B27" s="110" t="s">
        <v>107</v>
      </c>
      <c r="C27" s="110"/>
      <c r="D27" s="10"/>
      <c r="E27" s="10"/>
      <c r="F27" s="111"/>
      <c r="G27" s="111"/>
      <c r="H27" s="111"/>
      <c r="I27" s="111"/>
      <c r="J27" s="111"/>
      <c r="K27" s="111"/>
      <c r="L27" s="111"/>
      <c r="M27" s="111"/>
      <c r="N27" s="111"/>
      <c r="O27" s="111"/>
      <c r="P27" s="111"/>
      <c r="Q27" s="111"/>
      <c r="R27" s="111"/>
      <c r="S27" s="111"/>
      <c r="T27" s="10"/>
      <c r="U27" s="10"/>
      <c r="V27" s="10"/>
      <c r="W27" s="10"/>
      <c r="X27" s="10"/>
      <c r="Y27" s="10"/>
      <c r="Z27" s="10"/>
    </row>
    <row r="28" spans="1:29" ht="9.75" customHeight="1">
      <c r="A28" s="43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9">
      <c r="B29" s="7" t="s">
        <v>8</v>
      </c>
      <c r="C29" s="2"/>
      <c r="D29" s="3" t="s">
        <v>0</v>
      </c>
      <c r="E29" s="4"/>
      <c r="F29" s="2"/>
      <c r="G29" s="3" t="s">
        <v>12</v>
      </c>
      <c r="H29" s="4"/>
      <c r="I29" s="2"/>
      <c r="J29" s="3" t="s">
        <v>1</v>
      </c>
      <c r="K29" s="4"/>
      <c r="L29" s="2"/>
      <c r="M29" s="3" t="s">
        <v>2</v>
      </c>
      <c r="N29" s="4"/>
      <c r="O29" s="2"/>
      <c r="P29" s="3" t="s">
        <v>3</v>
      </c>
      <c r="Q29" s="4"/>
      <c r="R29" s="2"/>
      <c r="S29" s="3" t="s">
        <v>4</v>
      </c>
      <c r="T29" s="4"/>
      <c r="U29" s="2"/>
      <c r="V29" s="3" t="s">
        <v>5</v>
      </c>
      <c r="W29" s="4"/>
      <c r="X29" s="2"/>
      <c r="Y29" s="3" t="s">
        <v>10</v>
      </c>
      <c r="Z29" s="4"/>
    </row>
    <row r="30" spans="1:29" ht="14.25" thickBot="1">
      <c r="A30" s="36"/>
      <c r="B30" s="6" t="s">
        <v>18</v>
      </c>
      <c r="C30" s="5" t="s">
        <v>6</v>
      </c>
      <c r="D30" s="5" t="s">
        <v>11</v>
      </c>
      <c r="E30" s="5" t="s">
        <v>7</v>
      </c>
      <c r="F30" s="5" t="s">
        <v>6</v>
      </c>
      <c r="G30" s="5" t="s">
        <v>11</v>
      </c>
      <c r="H30" s="5" t="s">
        <v>7</v>
      </c>
      <c r="I30" s="5" t="s">
        <v>6</v>
      </c>
      <c r="J30" s="5" t="s">
        <v>11</v>
      </c>
      <c r="K30" s="5" t="s">
        <v>7</v>
      </c>
      <c r="L30" s="5" t="s">
        <v>6</v>
      </c>
      <c r="M30" s="5" t="s">
        <v>11</v>
      </c>
      <c r="N30" s="5" t="s">
        <v>7</v>
      </c>
      <c r="O30" s="5" t="s">
        <v>6</v>
      </c>
      <c r="P30" s="5" t="s">
        <v>11</v>
      </c>
      <c r="Q30" s="5" t="s">
        <v>7</v>
      </c>
      <c r="R30" s="5" t="s">
        <v>6</v>
      </c>
      <c r="S30" s="5" t="s">
        <v>11</v>
      </c>
      <c r="T30" s="5" t="s">
        <v>7</v>
      </c>
      <c r="U30" s="5" t="s">
        <v>6</v>
      </c>
      <c r="V30" s="5" t="s">
        <v>11</v>
      </c>
      <c r="W30" s="5" t="s">
        <v>7</v>
      </c>
      <c r="X30" s="5" t="s">
        <v>6</v>
      </c>
      <c r="Y30" s="5" t="s">
        <v>11</v>
      </c>
      <c r="Z30" s="5" t="s">
        <v>7</v>
      </c>
    </row>
    <row r="31" spans="1:29" s="27" customFormat="1" ht="13.5" customHeight="1" thickTop="1">
      <c r="A31" s="109">
        <v>2</v>
      </c>
      <c r="B31" s="14" t="s">
        <v>19</v>
      </c>
      <c r="C31" s="20" t="str">
        <f>[126]결승기록지!$C$11</f>
        <v>신가영</v>
      </c>
      <c r="D31" s="21" t="str">
        <f>[126]결승기록지!$E$11</f>
        <v>경북체육고</v>
      </c>
      <c r="E31" s="22" t="str">
        <f>[126]결승기록지!$F$11</f>
        <v>12.43 CR</v>
      </c>
      <c r="F31" s="20" t="str">
        <f>[126]결승기록지!$C$12</f>
        <v>방소형</v>
      </c>
      <c r="G31" s="21" t="str">
        <f>[126]결승기록지!$E$12</f>
        <v>경북체육고</v>
      </c>
      <c r="H31" s="22" t="str">
        <f>[126]결승기록지!$F$12</f>
        <v>12.77</v>
      </c>
      <c r="I31" s="20" t="str">
        <f>[126]결승기록지!$C$13</f>
        <v>김찬송</v>
      </c>
      <c r="J31" s="21" t="str">
        <f>[126]결승기록지!$E$13</f>
        <v>광주체육고</v>
      </c>
      <c r="K31" s="22" t="str">
        <f>[126]결승기록지!$F$13</f>
        <v>12.80</v>
      </c>
      <c r="L31" s="20" t="str">
        <f>[126]결승기록지!$C$14</f>
        <v>모상희</v>
      </c>
      <c r="M31" s="21" t="str">
        <f>[126]결승기록지!$E$14</f>
        <v>소래고</v>
      </c>
      <c r="N31" s="22" t="str">
        <f>[126]결승기록지!$F$14</f>
        <v>12.88</v>
      </c>
      <c r="O31" s="20" t="str">
        <f>[126]결승기록지!$C$15</f>
        <v>김수연</v>
      </c>
      <c r="P31" s="21" t="str">
        <f>[126]결승기록지!$E$15</f>
        <v>인일여자고</v>
      </c>
      <c r="Q31" s="22" t="str">
        <f>[126]결승기록지!$F$15</f>
        <v>13.03</v>
      </c>
      <c r="R31" s="20"/>
      <c r="S31" s="21"/>
      <c r="T31" s="22"/>
      <c r="U31" s="20"/>
      <c r="V31" s="21"/>
      <c r="W31" s="22"/>
      <c r="X31" s="20"/>
      <c r="Y31" s="21"/>
      <c r="Z31" s="22"/>
    </row>
    <row r="32" spans="1:29" s="27" customFormat="1" ht="13.5" customHeight="1">
      <c r="A32" s="109"/>
      <c r="B32" s="13" t="s">
        <v>20</v>
      </c>
      <c r="C32" s="23"/>
      <c r="D32" s="24" t="str">
        <f>[126]결승기록지!$G$8</f>
        <v>-0.2</v>
      </c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5"/>
    </row>
    <row r="33" spans="1:29" s="27" customFormat="1" ht="13.5" customHeight="1">
      <c r="A33" s="109">
        <v>3</v>
      </c>
      <c r="B33" s="14" t="s">
        <v>22</v>
      </c>
      <c r="C33" s="20" t="str">
        <f>[127]결승기록지!$C$11</f>
        <v>방소형</v>
      </c>
      <c r="D33" s="21" t="str">
        <f>[127]결승기록지!$E$11</f>
        <v>경북체육고</v>
      </c>
      <c r="E33" s="22" t="str">
        <f>[127]결승기록지!$F$11</f>
        <v>26.10</v>
      </c>
      <c r="F33" s="20" t="str">
        <f>[127]결승기록지!$C$12</f>
        <v>모상희</v>
      </c>
      <c r="G33" s="21" t="str">
        <f>[127]결승기록지!$E$12</f>
        <v>소래고</v>
      </c>
      <c r="H33" s="22" t="str">
        <f>[127]결승기록지!$F$12</f>
        <v>27.21</v>
      </c>
      <c r="I33" s="20"/>
      <c r="J33" s="21"/>
      <c r="K33" s="22"/>
      <c r="L33" s="20"/>
      <c r="M33" s="21"/>
      <c r="N33" s="22"/>
      <c r="O33" s="20"/>
      <c r="P33" s="21"/>
      <c r="Q33" s="22"/>
      <c r="R33" s="20"/>
      <c r="S33" s="21"/>
      <c r="T33" s="22"/>
      <c r="U33" s="20"/>
      <c r="V33" s="21"/>
      <c r="W33" s="22"/>
      <c r="X33" s="20"/>
      <c r="Y33" s="21"/>
      <c r="Z33" s="22"/>
    </row>
    <row r="34" spans="1:29" s="27" customFormat="1" ht="13.5" customHeight="1">
      <c r="A34" s="109"/>
      <c r="B34" s="13" t="s">
        <v>20</v>
      </c>
      <c r="C34" s="23"/>
      <c r="D34" s="24" t="str">
        <f>[127]결승기록지!$G$8</f>
        <v>1.0</v>
      </c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5"/>
    </row>
    <row r="35" spans="1:29" s="27" customFormat="1" ht="13.5" customHeight="1">
      <c r="A35" s="40">
        <v>1</v>
      </c>
      <c r="B35" s="15" t="s">
        <v>89</v>
      </c>
      <c r="C35" s="81" t="s">
        <v>96</v>
      </c>
      <c r="D35" s="82" t="s">
        <v>96</v>
      </c>
      <c r="E35" s="83" t="s">
        <v>96</v>
      </c>
      <c r="F35" s="20"/>
      <c r="G35" s="21"/>
      <c r="H35" s="22"/>
      <c r="I35" s="20"/>
      <c r="J35" s="21"/>
      <c r="K35" s="22"/>
      <c r="L35" s="20"/>
      <c r="M35" s="21"/>
      <c r="N35" s="22"/>
      <c r="O35" s="20"/>
      <c r="P35" s="21"/>
      <c r="Q35" s="22"/>
      <c r="R35" s="20"/>
      <c r="S35" s="21"/>
      <c r="T35" s="22"/>
      <c r="U35" s="20"/>
      <c r="V35" s="21"/>
      <c r="W35" s="22"/>
      <c r="X35" s="20"/>
      <c r="Y35" s="21"/>
      <c r="Z35" s="22"/>
    </row>
    <row r="36" spans="1:29" s="27" customFormat="1" ht="13.5" customHeight="1">
      <c r="A36" s="40">
        <v>4</v>
      </c>
      <c r="B36" s="15" t="s">
        <v>23</v>
      </c>
      <c r="C36" s="20" t="str">
        <f>[128]결승기록지!$C$11</f>
        <v>조수빈</v>
      </c>
      <c r="D36" s="21" t="str">
        <f>[128]결승기록지!$E$11</f>
        <v>전북체육고</v>
      </c>
      <c r="E36" s="22" t="str">
        <f>[128]결승기록지!$F$11</f>
        <v>2:15.06CR</v>
      </c>
      <c r="F36" s="20" t="str">
        <f>[128]결승기록지!$C$12</f>
        <v>이예원</v>
      </c>
      <c r="G36" s="21" t="str">
        <f>[128]결승기록지!$E$12</f>
        <v>충북체육고</v>
      </c>
      <c r="H36" s="22" t="str">
        <f>[128]결승기록지!$F$12</f>
        <v xml:space="preserve">2:25.38 </v>
      </c>
      <c r="I36" s="121" t="s">
        <v>87</v>
      </c>
      <c r="J36" s="122"/>
      <c r="K36" s="123"/>
      <c r="L36" s="20"/>
      <c r="M36" s="21"/>
      <c r="N36" s="22"/>
      <c r="O36" s="20"/>
      <c r="P36" s="21"/>
      <c r="Q36" s="22"/>
      <c r="R36" s="20"/>
      <c r="S36" s="21"/>
      <c r="T36" s="22"/>
      <c r="U36" s="20"/>
      <c r="V36" s="21"/>
      <c r="W36" s="22"/>
      <c r="X36" s="20"/>
      <c r="Y36" s="21"/>
      <c r="Z36" s="22"/>
    </row>
    <row r="37" spans="1:29" s="27" customFormat="1" ht="13.5" customHeight="1">
      <c r="A37" s="40">
        <v>2</v>
      </c>
      <c r="B37" s="15" t="s">
        <v>90</v>
      </c>
      <c r="C37" s="20" t="str">
        <f>[129]결승기록지!$C$11</f>
        <v>조수빈</v>
      </c>
      <c r="D37" s="21" t="str">
        <f>[129]결승기록지!$E$11</f>
        <v>전북체육고</v>
      </c>
      <c r="E37" s="22" t="str">
        <f>[129]결승기록지!$F$11</f>
        <v>4:48.81</v>
      </c>
      <c r="F37" s="20" t="str">
        <f>[129]결승기록지!$C$12</f>
        <v>송채린</v>
      </c>
      <c r="G37" s="21" t="str">
        <f>[129]결승기록지!$E$12</f>
        <v>구로고</v>
      </c>
      <c r="H37" s="22" t="str">
        <f>[129]결승기록지!$F$12</f>
        <v>5:05.73</v>
      </c>
      <c r="I37" s="20" t="str">
        <f>[129]결승기록지!$C$13</f>
        <v>박다해</v>
      </c>
      <c r="J37" s="21" t="str">
        <f>[129]결승기록지!$E$13</f>
        <v>구로고</v>
      </c>
      <c r="K37" s="22" t="str">
        <f>[129]결승기록지!$F$13</f>
        <v>5:22.88</v>
      </c>
      <c r="L37" s="20"/>
      <c r="M37" s="21"/>
      <c r="N37" s="22"/>
      <c r="O37" s="20"/>
      <c r="P37" s="21"/>
      <c r="Q37" s="22"/>
      <c r="R37" s="20"/>
      <c r="S37" s="21"/>
      <c r="T37" s="22"/>
      <c r="U37" s="20"/>
      <c r="V37" s="21"/>
      <c r="W37" s="22"/>
      <c r="X37" s="20"/>
      <c r="Y37" s="21"/>
      <c r="Z37" s="22"/>
    </row>
    <row r="38" spans="1:29" s="27" customFormat="1" ht="13.5" customHeight="1">
      <c r="A38" s="40">
        <v>4</v>
      </c>
      <c r="B38" s="15" t="s">
        <v>91</v>
      </c>
      <c r="C38" s="20" t="str">
        <f>[130]결승기록지!$C$11</f>
        <v>송채린</v>
      </c>
      <c r="D38" s="21" t="str">
        <f>[130]결승기록지!$E$11</f>
        <v>구로고</v>
      </c>
      <c r="E38" s="22" t="str">
        <f>[130]결승기록지!$F$11</f>
        <v>18:44.32 CR</v>
      </c>
      <c r="F38" s="20" t="str">
        <f>[130]결승기록지!$C$12</f>
        <v>박다해</v>
      </c>
      <c r="G38" s="21" t="str">
        <f>[130]결승기록지!$E$12</f>
        <v>구로고</v>
      </c>
      <c r="H38" s="22" t="str">
        <f>[130]결승기록지!$F$12</f>
        <v>19:41.04 CR</v>
      </c>
      <c r="I38" s="121" t="s">
        <v>87</v>
      </c>
      <c r="J38" s="122"/>
      <c r="K38" s="123"/>
      <c r="L38" s="20"/>
      <c r="M38" s="21"/>
      <c r="N38" s="22"/>
      <c r="O38" s="20"/>
      <c r="P38" s="21"/>
      <c r="Q38" s="22"/>
      <c r="R38" s="20"/>
      <c r="S38" s="21"/>
      <c r="T38" s="22"/>
      <c r="U38" s="20"/>
      <c r="V38" s="21"/>
      <c r="W38" s="22"/>
      <c r="X38" s="20"/>
      <c r="Y38" s="21"/>
      <c r="Z38" s="22"/>
    </row>
    <row r="39" spans="1:29" s="27" customFormat="1" ht="13.5" customHeight="1">
      <c r="A39" s="40">
        <v>1</v>
      </c>
      <c r="B39" s="15" t="s">
        <v>92</v>
      </c>
      <c r="C39" s="81" t="s">
        <v>96</v>
      </c>
      <c r="D39" s="82" t="s">
        <v>96</v>
      </c>
      <c r="E39" s="83" t="s">
        <v>96</v>
      </c>
      <c r="F39" s="20"/>
      <c r="G39" s="21"/>
      <c r="H39" s="22"/>
      <c r="I39" s="20"/>
      <c r="J39" s="21"/>
      <c r="K39" s="22"/>
      <c r="L39" s="20"/>
      <c r="M39" s="21"/>
      <c r="N39" s="22"/>
      <c r="O39" s="20"/>
      <c r="P39" s="21"/>
      <c r="Q39" s="22"/>
      <c r="R39" s="20"/>
      <c r="S39" s="21"/>
      <c r="T39" s="22"/>
      <c r="U39" s="20"/>
      <c r="V39" s="21"/>
      <c r="W39" s="22"/>
      <c r="X39" s="20"/>
      <c r="Y39" s="21"/>
      <c r="Z39" s="22"/>
    </row>
    <row r="40" spans="1:29" s="27" customFormat="1" ht="13.5" customHeight="1">
      <c r="A40" s="109">
        <v>3</v>
      </c>
      <c r="B40" s="14" t="s">
        <v>103</v>
      </c>
      <c r="C40" s="81" t="s">
        <v>96</v>
      </c>
      <c r="D40" s="82" t="s">
        <v>96</v>
      </c>
      <c r="E40" s="83" t="s">
        <v>96</v>
      </c>
      <c r="F40" s="20"/>
      <c r="G40" s="21"/>
      <c r="H40" s="22"/>
      <c r="I40" s="20"/>
      <c r="J40" s="21"/>
      <c r="K40" s="22"/>
      <c r="L40" s="20"/>
      <c r="M40" s="21"/>
      <c r="N40" s="22"/>
      <c r="O40" s="20"/>
      <c r="P40" s="21"/>
      <c r="Q40" s="22"/>
      <c r="R40" s="20"/>
      <c r="S40" s="21"/>
      <c r="T40" s="22"/>
      <c r="U40" s="20"/>
      <c r="V40" s="21"/>
      <c r="W40" s="22"/>
      <c r="X40" s="20"/>
      <c r="Y40" s="21"/>
      <c r="Z40" s="22"/>
    </row>
    <row r="41" spans="1:29" s="27" customFormat="1" ht="13.5" customHeight="1">
      <c r="A41" s="109"/>
      <c r="B41" s="13" t="s">
        <v>20</v>
      </c>
      <c r="C41" s="23"/>
      <c r="D41" s="24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5"/>
    </row>
    <row r="42" spans="1:29" s="27" customFormat="1" ht="13.5" customHeight="1">
      <c r="A42" s="40">
        <v>5</v>
      </c>
      <c r="B42" s="15" t="s">
        <v>95</v>
      </c>
      <c r="C42" s="81" t="s">
        <v>96</v>
      </c>
      <c r="D42" s="82" t="s">
        <v>96</v>
      </c>
      <c r="E42" s="83" t="s">
        <v>96</v>
      </c>
      <c r="F42" s="16"/>
      <c r="G42" s="17"/>
      <c r="H42" s="18"/>
      <c r="I42" s="16"/>
      <c r="J42" s="17"/>
      <c r="K42" s="18"/>
      <c r="L42" s="16"/>
      <c r="M42" s="17"/>
      <c r="N42" s="18"/>
      <c r="O42" s="16"/>
      <c r="P42" s="17"/>
      <c r="Q42" s="18"/>
      <c r="R42" s="16"/>
      <c r="S42" s="17"/>
      <c r="T42" s="37"/>
      <c r="U42" s="16"/>
      <c r="V42" s="17"/>
      <c r="W42" s="37"/>
      <c r="X42" s="16"/>
      <c r="Y42" s="17"/>
      <c r="Z42" s="37"/>
    </row>
    <row r="43" spans="1:29" s="27" customFormat="1" ht="13.5" customHeight="1">
      <c r="A43" s="44">
        <v>1</v>
      </c>
      <c r="B43" s="39" t="s">
        <v>32</v>
      </c>
      <c r="C43" s="28" t="str">
        <f>[131]높이!$C$11</f>
        <v>이정은</v>
      </c>
      <c r="D43" s="29" t="str">
        <f>[131]높이!$E$11</f>
        <v>광주체육고</v>
      </c>
      <c r="E43" s="30" t="str">
        <f>[131]높이!$F$11</f>
        <v>1.50 기록경기</v>
      </c>
      <c r="F43" s="121" t="s">
        <v>87</v>
      </c>
      <c r="G43" s="122"/>
      <c r="H43" s="123"/>
      <c r="I43" s="28"/>
      <c r="J43" s="29"/>
      <c r="K43" s="30"/>
      <c r="L43" s="28"/>
      <c r="M43" s="29"/>
      <c r="N43" s="30"/>
      <c r="O43" s="28"/>
      <c r="P43" s="29"/>
      <c r="Q43" s="30"/>
      <c r="R43" s="28"/>
      <c r="S43" s="29"/>
      <c r="T43" s="38"/>
      <c r="U43" s="28"/>
      <c r="V43" s="29"/>
      <c r="W43" s="38"/>
      <c r="X43" s="28"/>
      <c r="Y43" s="29"/>
      <c r="Z43" s="30"/>
      <c r="AA43" s="19"/>
      <c r="AB43" s="19"/>
      <c r="AC43" s="19"/>
    </row>
    <row r="44" spans="1:29" s="27" customFormat="1" ht="13.5" customHeight="1">
      <c r="A44" s="109">
        <v>2</v>
      </c>
      <c r="B44" s="14" t="s">
        <v>21</v>
      </c>
      <c r="C44" s="20" t="str">
        <f>[132]멀리!$C$11</f>
        <v>이정은</v>
      </c>
      <c r="D44" s="21" t="str">
        <f>[132]멀리!$E$11</f>
        <v>광주체육고</v>
      </c>
      <c r="E44" s="22" t="str">
        <f>[132]멀리!$F$11</f>
        <v>4.60</v>
      </c>
      <c r="F44" s="121" t="s">
        <v>87</v>
      </c>
      <c r="G44" s="122"/>
      <c r="H44" s="123"/>
      <c r="I44" s="20"/>
      <c r="J44" s="21"/>
      <c r="K44" s="41"/>
      <c r="L44" s="20"/>
      <c r="M44" s="21"/>
      <c r="N44" s="22"/>
      <c r="O44" s="20"/>
      <c r="P44" s="21"/>
      <c r="Q44" s="41"/>
      <c r="R44" s="20"/>
      <c r="S44" s="21"/>
      <c r="T44" s="22"/>
      <c r="U44" s="20"/>
      <c r="V44" s="21"/>
      <c r="W44" s="22"/>
      <c r="X44" s="20"/>
      <c r="Y44" s="21"/>
      <c r="Z44" s="22"/>
    </row>
    <row r="45" spans="1:29" s="27" customFormat="1" ht="13.5" customHeight="1">
      <c r="A45" s="109"/>
      <c r="B45" s="13" t="s">
        <v>20</v>
      </c>
      <c r="C45" s="32"/>
      <c r="D45" s="24" t="str">
        <f>[132]멀리!$G$11</f>
        <v>0.2</v>
      </c>
      <c r="E45" s="25"/>
      <c r="F45" s="23"/>
      <c r="G45" s="24"/>
      <c r="H45" s="25"/>
      <c r="I45" s="23"/>
      <c r="J45" s="24"/>
      <c r="K45" s="25"/>
      <c r="L45" s="32"/>
      <c r="M45" s="24"/>
      <c r="N45" s="25"/>
      <c r="O45" s="23"/>
      <c r="P45" s="24"/>
      <c r="Q45" s="25"/>
      <c r="R45" s="23"/>
      <c r="S45" s="24"/>
      <c r="T45" s="25"/>
      <c r="U45" s="42"/>
      <c r="V45" s="24"/>
      <c r="W45" s="25"/>
      <c r="X45" s="23"/>
      <c r="Y45" s="24"/>
      <c r="Z45" s="25"/>
    </row>
    <row r="46" spans="1:29" s="27" customFormat="1" ht="13.5" customHeight="1">
      <c r="A46" s="40">
        <v>5</v>
      </c>
      <c r="B46" s="15" t="s">
        <v>25</v>
      </c>
      <c r="C46" s="16" t="str">
        <f>[132]포환!$C$11</f>
        <v>박소진</v>
      </c>
      <c r="D46" s="17" t="str">
        <f>[132]포환!$E$11</f>
        <v>금오고</v>
      </c>
      <c r="E46" s="18" t="str">
        <f>[132]포환!$F$11</f>
        <v>15.02</v>
      </c>
      <c r="F46" s="121" t="s">
        <v>87</v>
      </c>
      <c r="G46" s="122"/>
      <c r="H46" s="123"/>
      <c r="I46" s="16"/>
      <c r="J46" s="17"/>
      <c r="K46" s="18"/>
      <c r="L46" s="16"/>
      <c r="M46" s="17"/>
      <c r="N46" s="18"/>
      <c r="O46" s="16"/>
      <c r="P46" s="17"/>
      <c r="Q46" s="18"/>
      <c r="R46" s="16"/>
      <c r="S46" s="17"/>
      <c r="T46" s="37"/>
      <c r="U46" s="16"/>
      <c r="V46" s="17"/>
      <c r="W46" s="37"/>
      <c r="X46" s="16"/>
      <c r="Y46" s="17"/>
      <c r="Z46" s="37"/>
    </row>
    <row r="47" spans="1:29" s="27" customFormat="1" ht="13.5" customHeight="1">
      <c r="A47" s="40">
        <v>3</v>
      </c>
      <c r="B47" s="15" t="s">
        <v>99</v>
      </c>
      <c r="C47" s="81" t="s">
        <v>96</v>
      </c>
      <c r="D47" s="82" t="s">
        <v>96</v>
      </c>
      <c r="E47" s="83" t="s">
        <v>96</v>
      </c>
      <c r="F47" s="16"/>
      <c r="G47" s="17"/>
      <c r="H47" s="18"/>
      <c r="I47" s="16"/>
      <c r="J47" s="17"/>
      <c r="K47" s="18"/>
      <c r="L47" s="16"/>
      <c r="M47" s="17"/>
      <c r="N47" s="18"/>
      <c r="O47" s="16"/>
      <c r="P47" s="17"/>
      <c r="Q47" s="18"/>
      <c r="R47" s="16"/>
      <c r="S47" s="17"/>
      <c r="T47" s="37"/>
      <c r="U47" s="16"/>
      <c r="V47" s="17"/>
      <c r="W47" s="37"/>
      <c r="X47" s="16"/>
      <c r="Y47" s="17"/>
      <c r="Z47" s="37"/>
    </row>
    <row r="48" spans="1:29" s="27" customFormat="1" ht="13.5" customHeight="1">
      <c r="A48" s="40">
        <v>4</v>
      </c>
      <c r="B48" s="15" t="s">
        <v>101</v>
      </c>
      <c r="C48" s="16" t="str">
        <f>[132]투창!$C$11</f>
        <v>장예영</v>
      </c>
      <c r="D48" s="17" t="str">
        <f>[132]투창!$E$11</f>
        <v>충북체육고</v>
      </c>
      <c r="E48" s="18" t="str">
        <f>[132]투창!$F$11</f>
        <v>48.49 CR</v>
      </c>
      <c r="F48" s="16" t="str">
        <f>[132]투창!$C$12</f>
        <v>김민선</v>
      </c>
      <c r="G48" s="17" t="str">
        <f>[132]투창!$E$12</f>
        <v>강원체육고</v>
      </c>
      <c r="H48" s="18" t="str">
        <f>[132]투창!$F$12</f>
        <v>43.51 CR</v>
      </c>
      <c r="I48" s="121" t="s">
        <v>87</v>
      </c>
      <c r="J48" s="122"/>
      <c r="K48" s="123"/>
      <c r="L48" s="16"/>
      <c r="M48" s="17"/>
      <c r="N48" s="18"/>
      <c r="O48" s="16"/>
      <c r="P48" s="17"/>
      <c r="Q48" s="18"/>
      <c r="R48" s="16"/>
      <c r="S48" s="17"/>
      <c r="T48" s="37"/>
      <c r="U48" s="16"/>
      <c r="V48" s="17"/>
      <c r="W48" s="37"/>
      <c r="X48" s="16"/>
      <c r="Y48" s="17"/>
      <c r="Z48" s="37"/>
    </row>
    <row r="49" spans="1:26" s="27" customFormat="1" ht="13.5" customHeight="1">
      <c r="A49" s="33"/>
      <c r="B49" s="19"/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</row>
    <row r="50" spans="1:26" s="9" customFormat="1" ht="14.25" customHeight="1">
      <c r="A50" s="36"/>
      <c r="B50" s="11" t="s">
        <v>49</v>
      </c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</row>
    <row r="51" spans="1:26">
      <c r="A51" s="36"/>
    </row>
    <row r="52" spans="1:26">
      <c r="A52" s="36"/>
    </row>
  </sheetData>
  <mergeCells count="23">
    <mergeCell ref="A44:A45"/>
    <mergeCell ref="F44:H44"/>
    <mergeCell ref="F46:H46"/>
    <mergeCell ref="I48:K48"/>
    <mergeCell ref="A31:A32"/>
    <mergeCell ref="A33:A34"/>
    <mergeCell ref="I36:K36"/>
    <mergeCell ref="I38:K38"/>
    <mergeCell ref="A40:A41"/>
    <mergeCell ref="F43:H43"/>
    <mergeCell ref="E2:T2"/>
    <mergeCell ref="B3:C3"/>
    <mergeCell ref="F3:S3"/>
    <mergeCell ref="I19:K19"/>
    <mergeCell ref="I20:K20"/>
    <mergeCell ref="A7:A8"/>
    <mergeCell ref="A9:A10"/>
    <mergeCell ref="A16:A17"/>
    <mergeCell ref="B27:C27"/>
    <mergeCell ref="F27:S27"/>
    <mergeCell ref="A21:A22"/>
    <mergeCell ref="A23:A24"/>
    <mergeCell ref="F25:H25"/>
  </mergeCells>
  <phoneticPr fontId="2" type="noConversion"/>
  <pageMargins left="0.35433070866141736" right="0" top="0" bottom="0" header="0" footer="0"/>
  <pageSetup paperSize="9" scale="7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10</vt:i4>
      </vt:variant>
      <vt:variant>
        <vt:lpstr>이름이 지정된 범위</vt:lpstr>
      </vt:variant>
      <vt:variant>
        <vt:i4>10</vt:i4>
      </vt:variant>
    </vt:vector>
  </HeadingPairs>
  <TitlesOfParts>
    <vt:vector size="20" baseType="lpstr">
      <vt:lpstr>3,4학년부</vt:lpstr>
      <vt:lpstr>5학년부</vt:lpstr>
      <vt:lpstr>6학년부</vt:lpstr>
      <vt:lpstr>중1학년부</vt:lpstr>
      <vt:lpstr>중2학년부</vt:lpstr>
      <vt:lpstr>중3학년부</vt:lpstr>
      <vt:lpstr>고1학년부</vt:lpstr>
      <vt:lpstr>고2학년부</vt:lpstr>
      <vt:lpstr>고3학년부</vt:lpstr>
      <vt:lpstr>통합경기</vt:lpstr>
      <vt:lpstr>'3,4학년부'!Print_Area</vt:lpstr>
      <vt:lpstr>'5학년부'!Print_Area</vt:lpstr>
      <vt:lpstr>'6학년부'!Print_Area</vt:lpstr>
      <vt:lpstr>고1학년부!Print_Area</vt:lpstr>
      <vt:lpstr>고2학년부!Print_Area</vt:lpstr>
      <vt:lpstr>고3학년부!Print_Area</vt:lpstr>
      <vt:lpstr>중1학년부!Print_Area</vt:lpstr>
      <vt:lpstr>중2학년부!Print_Area</vt:lpstr>
      <vt:lpstr>중3학년부!Print_Area</vt:lpstr>
      <vt:lpstr>통합경기!Print_Area</vt:lpstr>
    </vt:vector>
  </TitlesOfParts>
  <Company>대한육상경기연맹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김종환</dc:creator>
  <cp:lastModifiedBy>da15379@gmail.com</cp:lastModifiedBy>
  <cp:lastPrinted>2023-09-20T08:23:32Z</cp:lastPrinted>
  <dcterms:created xsi:type="dcterms:W3CDTF">1999-06-20T15:40:19Z</dcterms:created>
  <dcterms:modified xsi:type="dcterms:W3CDTF">2023-09-20T08:23:44Z</dcterms:modified>
</cp:coreProperties>
</file>